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65" windowHeight="9390" tabRatio="685" activeTab="0"/>
  </bookViews>
  <sheets>
    <sheet name="MAIN SHEET" sheetId="1" r:id="rId1"/>
    <sheet name="SUBCONTRACTS" sheetId="2" r:id="rId2"/>
    <sheet name="NIH 424 ITEMS" sheetId="3" r:id="rId3"/>
    <sheet name="ADDL NARR JUSTIF" sheetId="4" r:id="rId4"/>
    <sheet name="PCF BUDGET INFO" sheetId="5" r:id="rId5"/>
    <sheet name="INSTRUCTIONS" sheetId="6" r:id="rId6"/>
  </sheets>
  <externalReferences>
    <externalReference r:id="rId9"/>
  </externalReferences>
  <definedNames>
    <definedName name="COLs">#REF!</definedName>
  </definedNames>
  <calcPr fullCalcOnLoad="1"/>
</workbook>
</file>

<file path=xl/sharedStrings.xml><?xml version="1.0" encoding="utf-8"?>
<sst xmlns="http://schemas.openxmlformats.org/spreadsheetml/2006/main" count="420" uniqueCount="192">
  <si>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</si>
  <si>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</si>
  <si>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</si>
  <si>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</si>
  <si>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</si>
  <si>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</si>
  <si>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</si>
  <si>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</si>
  <si>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</si>
  <si>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</si>
  <si>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</si>
  <si>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</si>
  <si>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</si>
  <si>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</si>
  <si>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</si>
  <si>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</si>
  <si>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</si>
  <si>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</si>
  <si>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</si>
  <si>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</si>
  <si>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</si>
  <si>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</si>
  <si>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</si>
  <si>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</si>
  <si>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</si>
  <si>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</si>
  <si>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</si>
  <si>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</si>
  <si>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</si>
  <si>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</si>
  <si>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</si>
  <si>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</si>
  <si>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</si>
  <si>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</si>
  <si>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</si>
  <si>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</si>
  <si>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</si>
  <si>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</si>
  <si>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</si>
  <si>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</si>
  <si>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</si>
  <si>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</si>
  <si>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</si>
  <si>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</si>
  <si>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</si>
  <si>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</si>
  <si>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</si>
  <si>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</si>
  <si>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</si>
  <si>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</si>
  <si>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</si>
  <si>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</si>
  <si>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</si>
  <si>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</si>
  <si>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</si>
  <si>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</si>
  <si>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</si>
  <si>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</si>
  <si>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</si>
  <si>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</si>
  <si>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</si>
  <si>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</si>
  <si>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</si>
  <si>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</si>
  <si>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</si>
  <si>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</si>
  <si>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</si>
  <si>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</si>
  <si>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</si>
  <si>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</si>
  <si>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</si>
  <si>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</si>
  <si>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</si>
  <si>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</si>
  <si>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</si>
  <si>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</si>
  <si>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</si>
  <si>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</si>
  <si>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</si>
  <si>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</si>
  <si>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</si>
  <si>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</si>
  <si>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</si>
  <si>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</si>
  <si>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</si>
  <si>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</si>
  <si>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</si>
  <si>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</si>
  <si>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</si>
  <si>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</si>
  <si>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</si>
  <si>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</si>
  <si>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</si>
  <si>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</si>
  <si>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</si>
  <si>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</si>
  <si>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</si>
  <si>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</si>
  <si>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</si>
  <si>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</si>
  <si>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</si>
  <si>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</si>
  <si>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</si>
  <si>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</si>
  <si>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</si>
  <si>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</si>
  <si>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</si>
  <si>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</si>
  <si>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</si>
  <si>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</si>
  <si>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</si>
  <si>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</si>
  <si>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</si>
  <si>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</si>
  <si>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</si>
  <si>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</si>
  <si>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</si>
  <si>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</si>
  <si>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</si>
  <si>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</si>
  <si>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</si>
  <si>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</si>
  <si>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</si>
  <si>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</si>
  <si>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0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</si>
  <si>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</si>
  <si>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</si>
  <si>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</si>
  <si>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</si>
  <si>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</si>
  <si>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</si>
  <si>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</si>
  <si>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</si>
  <si>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</si>
  <si>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</si>
  <si>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</si>
  <si>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</si>
  <si>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</si>
  <si>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</si>
  <si>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0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0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</si>
  <si>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</si>
  <si>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</si>
  <si>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</si>
  <si>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</si>
  <si>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</si>
  <si>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</si>
  <si>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</si>
  <si>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</si>
  <si>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</si>
  <si>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</si>
  <si>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</si>
  <si>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</si>
  <si>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0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</si>
  <si>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</si>
  <si>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</si>
  <si>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</si>
  <si>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</si>
  <si>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</si>
  <si>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</si>
  <si>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</si>
  <si>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</si>
  <si>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</si>
  <si>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</si>
  <si>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</si>
  <si>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</si>
  <si>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</si>
  <si>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</si>
  <si>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0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</si>
  <si>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</si>
  <si>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</si>
  <si>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NIH salary cap (1/12/14)</t>
  </si>
  <si>
    <t>Fringe benefit rate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</si>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</sst>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[Red]\(&quot;$&quot;#,##0.0\)"/>
    <numFmt numFmtId="172" formatCode="_(&quot;$&quot;* #,##0_);_(&quot;$&quot;* \(#,##0\);_(&quot;$&quot;* &quot;-&quot;??_);_(@_)"/>
    <numFmt numFmtId="173" formatCode="_(&quot;$&quot;* #,##0_);_(&quot;$&quot;* \(#,##0\);_(&quot;$&quot;* &quot;-&quot;??"/>
    <numFmt numFmtId="174" formatCode="_(* #,##0.0_);_(* \(#,##0.0\);_(* &quot;-&quot;?_);_(@_)"/>
    <numFmt numFmtId="175" formatCode="0.0000%"/>
    <numFmt numFmtId="176" formatCode="&quot;$&quot;#,##0"/>
    <numFmt numFmtId="177" formatCode="00000"/>
    <numFmt numFmtId="178" formatCode="&quot;$&quot;#,##0.0000000000"/>
    <numFmt numFmtId="179" formatCode="0.0000000000"/>
    <numFmt numFmtId="180" formatCode="m/d/yy;@"/>
    <numFmt numFmtId="181" formatCode="0.0000"/>
    <numFmt numFmtId="182" formatCode="0.000000%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2" fontId="0" fillId="0" borderId="0" xfId="0" applyNumberFormat="1" applyAlignment="1">
      <alignment/>
    </xf>
    <xf numFmtId="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right"/>
    </xf>
    <xf numFmtId="173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right"/>
    </xf>
    <xf numFmtId="173" fontId="4" fillId="0" borderId="11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73" fontId="5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3" fontId="4" fillId="34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173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Alignment="1">
      <alignment/>
    </xf>
    <xf numFmtId="176" fontId="3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176" fontId="4" fillId="34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left"/>
    </xf>
    <xf numFmtId="173" fontId="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0" fontId="4" fillId="34" borderId="11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3" fontId="4" fillId="34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176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0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176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166" fontId="4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3" borderId="0" xfId="0" applyFont="1" applyFill="1" applyAlignment="1">
      <alignment/>
    </xf>
    <xf numFmtId="176" fontId="3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3" fillId="35" borderId="10" xfId="0" applyNumberFormat="1" applyFont="1" applyFill="1" applyBorder="1" applyAlignment="1" applyProtection="1">
      <alignment/>
      <protection locked="0"/>
    </xf>
    <xf numFmtId="172" fontId="3" fillId="35" borderId="10" xfId="0" applyNumberFormat="1" applyFont="1" applyFill="1" applyBorder="1" applyAlignment="1" applyProtection="1">
      <alignment/>
      <protection locked="0"/>
    </xf>
    <xf numFmtId="164" fontId="3" fillId="35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173" fontId="3" fillId="35" borderId="10" xfId="0" applyNumberFormat="1" applyFont="1" applyFill="1" applyBorder="1" applyAlignment="1" applyProtection="1">
      <alignment/>
      <protection locked="0"/>
    </xf>
    <xf numFmtId="14" fontId="4" fillId="35" borderId="10" xfId="0" applyNumberFormat="1" applyFont="1" applyFill="1" applyBorder="1" applyAlignment="1" applyProtection="1">
      <alignment horizontal="center"/>
      <protection locked="0"/>
    </xf>
    <xf numFmtId="173" fontId="3" fillId="35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6" fontId="4" fillId="35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9" fontId="3" fillId="35" borderId="10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0" fillId="0" borderId="10" xfId="0" applyNumberFormat="1" applyBorder="1" applyAlignment="1">
      <alignment horizontal="center"/>
    </xf>
    <xf numFmtId="176" fontId="0" fillId="0" borderId="0" xfId="0" applyNumberFormat="1" applyAlignment="1">
      <alignment/>
    </xf>
    <xf numFmtId="14" fontId="4" fillId="34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176" fontId="16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0" fontId="15" fillId="34" borderId="11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3" fillId="35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3" fillId="35" borderId="11" xfId="0" applyFont="1" applyFill="1" applyBorder="1" applyAlignment="1" applyProtection="1">
      <alignment horizontal="left"/>
      <protection locked="0"/>
    </xf>
    <xf numFmtId="0" fontId="3" fillId="35" borderId="16" xfId="0" applyFont="1" applyFill="1" applyBorder="1" applyAlignment="1" applyProtection="1">
      <alignment horizontal="left"/>
      <protection locked="0"/>
    </xf>
    <xf numFmtId="0" fontId="3" fillId="35" borderId="17" xfId="0" applyFont="1" applyFill="1" applyBorder="1" applyAlignment="1" applyProtection="1">
      <alignment horizontal="left"/>
      <protection locked="0"/>
    </xf>
    <xf numFmtId="0" fontId="11" fillId="0" borderId="1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/>
    </xf>
    <xf numFmtId="0" fontId="4" fillId="35" borderId="11" xfId="0" applyFont="1" applyFill="1" applyBorder="1" applyAlignment="1" applyProtection="1">
      <alignment horizontal="left"/>
      <protection locked="0"/>
    </xf>
    <xf numFmtId="0" fontId="4" fillId="35" borderId="16" xfId="0" applyFont="1" applyFill="1" applyBorder="1" applyAlignment="1" applyProtection="1">
      <alignment horizontal="left"/>
      <protection locked="0"/>
    </xf>
    <xf numFmtId="0" fontId="4" fillId="35" borderId="17" xfId="0" applyFont="1" applyFill="1" applyBorder="1" applyAlignment="1" applyProtection="1">
      <alignment horizontal="left"/>
      <protection locked="0"/>
    </xf>
    <xf numFmtId="49" fontId="4" fillId="35" borderId="11" xfId="0" applyNumberFormat="1" applyFont="1" applyFill="1" applyBorder="1" applyAlignment="1" applyProtection="1">
      <alignment horizontal="left"/>
      <protection locked="0"/>
    </xf>
    <xf numFmtId="49" fontId="4" fillId="35" borderId="16" xfId="0" applyNumberFormat="1" applyFont="1" applyFill="1" applyBorder="1" applyAlignment="1" applyProtection="1">
      <alignment horizontal="left"/>
      <protection locked="0"/>
    </xf>
    <xf numFmtId="49" fontId="4" fillId="35" borderId="17" xfId="0" applyNumberFormat="1" applyFont="1" applyFill="1" applyBorder="1" applyAlignment="1" applyProtection="1">
      <alignment horizontal="left"/>
      <protection locked="0"/>
    </xf>
    <xf numFmtId="14" fontId="4" fillId="0" borderId="10" xfId="0" applyNumberFormat="1" applyFont="1" applyBorder="1" applyAlignment="1">
      <alignment horizontal="left"/>
    </xf>
    <xf numFmtId="164" fontId="4" fillId="35" borderId="10" xfId="59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Alignment="1">
      <alignment horizontal="left"/>
    </xf>
    <xf numFmtId="0" fontId="5" fillId="33" borderId="12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49" fontId="0" fillId="0" borderId="10" xfId="0" applyNumberFormat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176" fontId="0" fillId="0" borderId="10" xfId="0" applyNumberForma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gritt01\AppData\Local\Microsoft\Windows\Temporary%20Internet%20Files\Content.Outlook\ZFUU9F66\Del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SHEET"/>
      <sheetName val="SUBCONTRACTS"/>
      <sheetName val="NIH 424 ITEMS"/>
      <sheetName val="PCF BUDGET INFO"/>
      <sheetName val="ADDL NARR JUST"/>
      <sheetName val="REFERENCES"/>
      <sheetName val="INSTRUCTIONS"/>
      <sheetName val="FEATURES"/>
    </sheetNames>
    <definedNames>
      <definedName name="Hide0lines"/>
      <definedName name="HighlightPDFtex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V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125" style="3" customWidth="1"/>
    <col min="13" max="13" width="1.57421875" style="3" customWidth="1"/>
    <col min="14" max="14" width="20.7109375" style="3" customWidth="1"/>
    <col min="15" max="19" width="10.7109375" style="3" customWidth="1"/>
    <col min="20" max="20" width="0.9921875" style="3" customWidth="1"/>
    <col min="21" max="21" width="10.7109375" style="3" customWidth="1"/>
    <col min="22" max="16384" width="9.140625" style="3" customWidth="1"/>
  </cols>
  <sheetData>
    <row r="2" spans="1:22" s="50" customFormat="1" ht="15.75">
      <c r="A2" s="155" t="s">
        <v>57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14" ht="12">
      <c r="A3" s="12" t="s">
        <v>0</v>
      </c>
      <c r="B3" s="147"/>
      <c r="C3" s="148"/>
      <c r="D3" s="148"/>
      <c r="E3" s="148"/>
      <c r="F3" s="148"/>
      <c r="G3" s="148"/>
      <c r="H3" s="148"/>
      <c r="I3" s="149"/>
      <c r="K3" s="53"/>
      <c r="N3" s="51"/>
    </row>
    <row r="4" spans="1:14" ht="12.75">
      <c r="A4" s="12" t="s">
        <v>1</v>
      </c>
      <c r="B4" s="150"/>
      <c r="C4" s="151"/>
      <c r="D4" s="151"/>
      <c r="E4" s="151"/>
      <c r="F4" s="151"/>
      <c r="G4" s="151"/>
      <c r="H4" s="151"/>
      <c r="I4" s="152"/>
      <c r="K4" s="117"/>
      <c r="N4" s="52"/>
    </row>
    <row r="5" spans="1:14" ht="12">
      <c r="A5" s="12" t="s">
        <v>11</v>
      </c>
      <c r="B5" s="153">
        <f>E8</f>
        <v>41974</v>
      </c>
      <c r="C5" s="153"/>
      <c r="D5" s="153"/>
      <c r="E5" s="153"/>
      <c r="F5" s="153"/>
      <c r="G5" s="153"/>
      <c r="H5" s="153"/>
      <c r="I5" s="153"/>
      <c r="N5" s="87"/>
    </row>
    <row r="6" spans="1:14" ht="12">
      <c r="A6" s="12" t="s">
        <v>12</v>
      </c>
      <c r="B6" s="153">
        <f>I9</f>
        <v>43799</v>
      </c>
      <c r="C6" s="153"/>
      <c r="D6" s="153"/>
      <c r="E6" s="153"/>
      <c r="F6" s="153"/>
      <c r="G6" s="153"/>
      <c r="H6" s="153"/>
      <c r="I6" s="153"/>
      <c r="N6" s="52"/>
    </row>
    <row r="7" spans="1:10" ht="12">
      <c r="A7" s="12" t="s">
        <v>116</v>
      </c>
      <c r="B7" s="154">
        <v>0.03</v>
      </c>
      <c r="C7" s="154"/>
      <c r="D7" s="154"/>
      <c r="E7" s="154"/>
      <c r="F7" s="154"/>
      <c r="G7" s="154"/>
      <c r="H7" s="154"/>
      <c r="I7" s="154"/>
      <c r="J7" s="4"/>
    </row>
    <row r="8" spans="4:21" s="5" customFormat="1" ht="12.75" customHeight="1">
      <c r="D8" s="44" t="s">
        <v>67</v>
      </c>
      <c r="E8" s="93">
        <v>41974</v>
      </c>
      <c r="F8" s="45">
        <f>EDATE(E8,12)</f>
        <v>42339</v>
      </c>
      <c r="G8" s="45">
        <f>EDATE(F8,12)</f>
        <v>42705</v>
      </c>
      <c r="H8" s="45">
        <f>EDATE(G8,12)</f>
        <v>43070</v>
      </c>
      <c r="I8" s="45">
        <f>EDATE(H8,12)</f>
        <v>43435</v>
      </c>
      <c r="J8" s="6"/>
      <c r="N8" s="145" t="s">
        <v>31</v>
      </c>
      <c r="O8" s="116">
        <f aca="true" t="shared" si="0" ref="O8:S9">E8</f>
        <v>41974</v>
      </c>
      <c r="P8" s="116">
        <f t="shared" si="0"/>
        <v>42339</v>
      </c>
      <c r="Q8" s="116">
        <f t="shared" si="0"/>
        <v>42705</v>
      </c>
      <c r="R8" s="116">
        <f t="shared" si="0"/>
        <v>43070</v>
      </c>
      <c r="S8" s="116">
        <f t="shared" si="0"/>
        <v>43435</v>
      </c>
      <c r="T8" s="38"/>
      <c r="U8" s="38"/>
    </row>
    <row r="9" spans="4:21" s="5" customFormat="1" ht="12">
      <c r="D9" s="44" t="s">
        <v>68</v>
      </c>
      <c r="E9" s="45">
        <f>F8-1</f>
        <v>42338</v>
      </c>
      <c r="F9" s="45">
        <f>G8-1</f>
        <v>42704</v>
      </c>
      <c r="G9" s="45">
        <f>H8-1</f>
        <v>43069</v>
      </c>
      <c r="H9" s="45">
        <f>I8-1</f>
        <v>43434</v>
      </c>
      <c r="I9" s="45">
        <f>EDATE(H9,12)</f>
        <v>43799</v>
      </c>
      <c r="J9" s="6"/>
      <c r="N9" s="145"/>
      <c r="O9" s="116">
        <f t="shared" si="0"/>
        <v>42338</v>
      </c>
      <c r="P9" s="116">
        <f t="shared" si="0"/>
        <v>42704</v>
      </c>
      <c r="Q9" s="116">
        <f t="shared" si="0"/>
        <v>43069</v>
      </c>
      <c r="R9" s="116">
        <f t="shared" si="0"/>
        <v>43434</v>
      </c>
      <c r="S9" s="116">
        <f t="shared" si="0"/>
        <v>43799</v>
      </c>
      <c r="T9" s="38"/>
      <c r="U9" s="38"/>
    </row>
    <row r="10" spans="1:22" s="4" customFormat="1" ht="1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ht="12">
      <c r="A11" s="88"/>
      <c r="B11" s="89">
        <v>0</v>
      </c>
      <c r="C11" s="9">
        <f>IF(B11&gt;O36,O36,B11)</f>
        <v>0</v>
      </c>
      <c r="D11" s="104">
        <v>0</v>
      </c>
      <c r="E11" s="10">
        <f>ROUND(C11*D11,0)</f>
        <v>0</v>
      </c>
      <c r="F11" s="10">
        <f>ROUND(E11*(1+B7),0)</f>
        <v>0</v>
      </c>
      <c r="G11" s="10">
        <f>ROUND(F11*(1+B7),0)</f>
        <v>0</v>
      </c>
      <c r="H11" s="10">
        <f>ROUND(G11*(1+B7),0)</f>
        <v>0</v>
      </c>
      <c r="I11" s="10">
        <f>ROUND(H11*(1+B7),0)</f>
        <v>0</v>
      </c>
      <c r="J11" s="10"/>
      <c r="K11" s="17">
        <f>SUM(E11:I11)</f>
        <v>0</v>
      </c>
      <c r="L11" s="54">
        <f>D11*12</f>
        <v>0</v>
      </c>
      <c r="N11" s="8">
        <f>IF(B11&gt;O36,A11,"")</f>
      </c>
      <c r="O11" s="10">
        <f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>ROUND(SUM(O11:S11),0)</f>
        <v>0</v>
      </c>
      <c r="V11" s="118"/>
    </row>
    <row r="12" spans="1:22" ht="12">
      <c r="A12" s="88"/>
      <c r="B12" s="89">
        <v>0</v>
      </c>
      <c r="C12" s="9">
        <f>IF(B12&gt;O36,O36,B12)</f>
        <v>0</v>
      </c>
      <c r="D12" s="104">
        <v>0</v>
      </c>
      <c r="E12" s="10">
        <f>ROUND(C12*D12,0)</f>
        <v>0</v>
      </c>
      <c r="F12" s="10">
        <f>ROUND(E12*(1+B7),0)</f>
        <v>0</v>
      </c>
      <c r="G12" s="10">
        <f>ROUND(F12*(1+B7),0)</f>
        <v>0</v>
      </c>
      <c r="H12" s="10">
        <f>ROUND(G12*(1+B7),0)</f>
        <v>0</v>
      </c>
      <c r="I12" s="10">
        <f>ROUND(H12*(1+B7),0)</f>
        <v>0</v>
      </c>
      <c r="J12" s="10"/>
      <c r="K12" s="17">
        <f aca="true" t="shared" si="1" ref="K12:K20">SUM(E12:I12)</f>
        <v>0</v>
      </c>
      <c r="L12" s="54">
        <f aca="true" t="shared" si="2" ref="L12:L20">D12*12</f>
        <v>0</v>
      </c>
      <c r="N12" s="19">
        <f>IF(B12&gt;O36,A12,"")</f>
      </c>
      <c r="O12" s="10">
        <f>ROUND(IF(N12="",0,(ROUND(((B12-C12)*D12),0))),0)</f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>ROUND(SUM(O12:S12),0)</f>
        <v>0</v>
      </c>
      <c r="V12" s="118"/>
    </row>
    <row r="13" spans="1:22" ht="12">
      <c r="A13" s="88"/>
      <c r="B13" s="89">
        <v>0</v>
      </c>
      <c r="C13" s="9">
        <f>IF(B13&gt;O36,O36,B13)</f>
        <v>0</v>
      </c>
      <c r="D13" s="104">
        <v>0</v>
      </c>
      <c r="E13" s="10">
        <f>ROUND(C13*D13,0)</f>
        <v>0</v>
      </c>
      <c r="F13" s="10">
        <f>ROUND(E13*(1+B7),0)</f>
        <v>0</v>
      </c>
      <c r="G13" s="10">
        <f>ROUND(F13*(1+B7),0)</f>
        <v>0</v>
      </c>
      <c r="H13" s="10">
        <f>ROUND(G13*(1+B7),0)</f>
        <v>0</v>
      </c>
      <c r="I13" s="10">
        <f>ROUND(H13*(1+B7),0)</f>
        <v>0</v>
      </c>
      <c r="J13" s="10"/>
      <c r="K13" s="17">
        <f t="shared" si="1"/>
        <v>0</v>
      </c>
      <c r="L13" s="54">
        <f t="shared" si="2"/>
        <v>0</v>
      </c>
      <c r="N13" s="19">
        <f>IF(B13&gt;O36,A13,"")</f>
      </c>
      <c r="O13" s="10">
        <f>ROUND(IF(N13="",0,(ROUND(((B13-C13)*D13),0))),0)</f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>ROUND(SUM(O13:S13),0)</f>
        <v>0</v>
      </c>
      <c r="V13" s="118"/>
    </row>
    <row r="14" spans="1:22" ht="12">
      <c r="A14" s="88"/>
      <c r="B14" s="89">
        <v>0</v>
      </c>
      <c r="C14" s="9">
        <f>IF(B14&gt;O36,O36,B14)</f>
        <v>0</v>
      </c>
      <c r="D14" s="104">
        <v>0</v>
      </c>
      <c r="E14" s="10">
        <f>ROUND(C14*D14,0)</f>
        <v>0</v>
      </c>
      <c r="F14" s="10">
        <f>ROUND(E14*(1+B7),0)</f>
        <v>0</v>
      </c>
      <c r="G14" s="10">
        <f>ROUND(F14*(1+B7),0)</f>
        <v>0</v>
      </c>
      <c r="H14" s="10">
        <f>ROUND(G14*(1+B7),0)</f>
        <v>0</v>
      </c>
      <c r="I14" s="10">
        <f>ROUND(H14*(1+B7),0)</f>
        <v>0</v>
      </c>
      <c r="J14" s="10"/>
      <c r="K14" s="17">
        <f t="shared" si="1"/>
        <v>0</v>
      </c>
      <c r="L14" s="54">
        <f t="shared" si="2"/>
        <v>0</v>
      </c>
      <c r="M14" s="2"/>
      <c r="N14" s="19">
        <f>IF(B14&gt;O36,A14,"")</f>
      </c>
      <c r="O14" s="10">
        <f>ROUND(IF(N14="",0,(ROUND(((B14-C14)*D14),0))),0)</f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>ROUND(SUM(O14:S14),0)</f>
        <v>0</v>
      </c>
      <c r="V14" s="118"/>
    </row>
    <row r="15" spans="1:22" ht="12">
      <c r="A15" s="88"/>
      <c r="B15" s="89">
        <v>0</v>
      </c>
      <c r="C15" s="9">
        <f>IF(B15&gt;O36,O36,B15)</f>
        <v>0</v>
      </c>
      <c r="D15" s="104">
        <v>0</v>
      </c>
      <c r="E15" s="10">
        <f>ROUND(C15*D15,0)</f>
        <v>0</v>
      </c>
      <c r="F15" s="10">
        <f>ROUND(E15*(1+B7),0)</f>
        <v>0</v>
      </c>
      <c r="G15" s="10">
        <f>ROUND(F15*(1+B7),0)</f>
        <v>0</v>
      </c>
      <c r="H15" s="10">
        <f>ROUND(G15*(1+B7),0)</f>
        <v>0</v>
      </c>
      <c r="I15" s="10">
        <f>ROUND(H15*(1+B7),0)</f>
        <v>0</v>
      </c>
      <c r="J15" s="10"/>
      <c r="K15" s="17">
        <f t="shared" si="1"/>
        <v>0</v>
      </c>
      <c r="L15" s="54">
        <f t="shared" si="2"/>
        <v>0</v>
      </c>
      <c r="N15" s="19">
        <f>IF(B15&gt;O36,A15,"")</f>
      </c>
      <c r="O15" s="10">
        <f>ROUND(IF(N15="",0,(ROUND(((B15-C15)*D15),0))),0)</f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>ROUND(SUM(O15:S15),0)</f>
        <v>0</v>
      </c>
      <c r="V15" s="118"/>
    </row>
    <row r="16" spans="1:22" ht="12">
      <c r="A16" s="88"/>
      <c r="B16" s="89"/>
      <c r="C16" s="9">
        <f>IF(B16&gt;O36,O36,B16)</f>
        <v>0</v>
      </c>
      <c r="D16" s="104"/>
      <c r="E16" s="10">
        <f>ROUND(C16*D16,0)</f>
        <v>0</v>
      </c>
      <c r="F16" s="10">
        <f>ROUND(E16*(1+B7),0)</f>
        <v>0</v>
      </c>
      <c r="G16" s="10">
        <f>ROUND(F16*(1+B7),0)</f>
        <v>0</v>
      </c>
      <c r="H16" s="10">
        <f>ROUND(G16*(1+B7),0)</f>
        <v>0</v>
      </c>
      <c r="I16" s="10">
        <f>ROUND(H16*(1+B7),0)</f>
        <v>0</v>
      </c>
      <c r="J16" s="10"/>
      <c r="K16" s="17">
        <f t="shared" si="1"/>
        <v>0</v>
      </c>
      <c r="L16" s="54">
        <f t="shared" si="2"/>
        <v>0</v>
      </c>
      <c r="N16" s="19">
        <f>IF(B16&gt;O36,A16,"")</f>
      </c>
      <c r="O16" s="10">
        <f>ROUND(IF(N16="",0,(ROUND(((B16-C16)*D16),0))),0)</f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>ROUND(SUM(O16:S16),0)</f>
        <v>0</v>
      </c>
      <c r="V16" s="118"/>
    </row>
    <row r="17" spans="1:22" ht="12">
      <c r="A17" s="88"/>
      <c r="B17" s="89"/>
      <c r="C17" s="9">
        <f>IF(B17&gt;O36,O36,B17)</f>
        <v>0</v>
      </c>
      <c r="D17" s="104"/>
      <c r="E17" s="10">
        <f>ROUND(C17*D17,0)</f>
        <v>0</v>
      </c>
      <c r="F17" s="10">
        <f>ROUND(E17*(1+B7),0)</f>
        <v>0</v>
      </c>
      <c r="G17" s="10">
        <f>ROUND(F17*(1+B7),0)</f>
        <v>0</v>
      </c>
      <c r="H17" s="10">
        <f>ROUND(G17*(1+B7),0)</f>
        <v>0</v>
      </c>
      <c r="I17" s="10">
        <f>ROUND(H17*(1+B7),0)</f>
        <v>0</v>
      </c>
      <c r="J17" s="10"/>
      <c r="K17" s="17">
        <f t="shared" si="1"/>
        <v>0</v>
      </c>
      <c r="L17" s="54">
        <f t="shared" si="2"/>
        <v>0</v>
      </c>
      <c r="N17" s="19">
        <f>IF(B17&gt;O36,A17,"")</f>
      </c>
      <c r="O17" s="10">
        <f>ROUND(IF(N17="",0,(ROUND(((B17-C17)*D17),0))),0)</f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>ROUND(SUM(O17:S17),0)</f>
        <v>0</v>
      </c>
      <c r="V17" s="118"/>
    </row>
    <row r="18" spans="1:22" ht="12">
      <c r="A18" s="88"/>
      <c r="B18" s="89"/>
      <c r="C18" s="9">
        <f>IF(B18&gt;O36,O36,B18)</f>
        <v>0</v>
      </c>
      <c r="D18" s="104"/>
      <c r="E18" s="10">
        <f>ROUND(C18*D18,0)</f>
        <v>0</v>
      </c>
      <c r="F18" s="10">
        <f>ROUND(E18*(1+B7),0)</f>
        <v>0</v>
      </c>
      <c r="G18" s="10">
        <f>ROUND(F18*(1+B7),0)</f>
        <v>0</v>
      </c>
      <c r="H18" s="10">
        <f>ROUND(G18*(1+B7),0)</f>
        <v>0</v>
      </c>
      <c r="I18" s="10">
        <f>ROUND(H18*(1+B7),0)</f>
        <v>0</v>
      </c>
      <c r="J18" s="10"/>
      <c r="K18" s="17">
        <f t="shared" si="1"/>
        <v>0</v>
      </c>
      <c r="L18" s="54">
        <f t="shared" si="2"/>
        <v>0</v>
      </c>
      <c r="N18" s="19">
        <f>IF(B18&gt;O36,A18,"")</f>
      </c>
      <c r="O18" s="10">
        <f>ROUND(IF(N18="",0,(ROUND(((B18-C18)*D18),0))),0)</f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>ROUND(SUM(O18:S18),0)</f>
        <v>0</v>
      </c>
      <c r="V18" s="118"/>
    </row>
    <row r="19" spans="1:22" ht="12">
      <c r="A19" s="88"/>
      <c r="B19" s="89"/>
      <c r="C19" s="9">
        <f>IF(B19&gt;O36,O36,B19)</f>
        <v>0</v>
      </c>
      <c r="D19" s="104"/>
      <c r="E19" s="10">
        <f>ROUND(C19*D19,0)</f>
        <v>0</v>
      </c>
      <c r="F19" s="10">
        <f>ROUND(E19*(1+B7),0)</f>
        <v>0</v>
      </c>
      <c r="G19" s="10">
        <f>ROUND(F19*(1+B7),0)</f>
        <v>0</v>
      </c>
      <c r="H19" s="10">
        <f>ROUND(G19*(1+B7),0)</f>
        <v>0</v>
      </c>
      <c r="I19" s="10">
        <f>ROUND(H19*(1+B7),0)</f>
        <v>0</v>
      </c>
      <c r="J19" s="10"/>
      <c r="K19" s="17">
        <f t="shared" si="1"/>
        <v>0</v>
      </c>
      <c r="L19" s="54">
        <f t="shared" si="2"/>
        <v>0</v>
      </c>
      <c r="N19" s="19">
        <f>IF(B19&gt;O36,A19,"")</f>
      </c>
      <c r="O19" s="10">
        <f>ROUND(IF(N19="",0,(ROUND(((B19-C19)*D19),0))),0)</f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>ROUND(SUM(O19:S19),0)</f>
        <v>0</v>
      </c>
      <c r="V19" s="118"/>
    </row>
    <row r="20" spans="1:22" ht="12">
      <c r="A20" s="88"/>
      <c r="B20" s="89"/>
      <c r="C20" s="9">
        <f>IF(B20&gt;O36,O36,B20)</f>
        <v>0</v>
      </c>
      <c r="D20" s="104"/>
      <c r="E20" s="10">
        <f>ROUND(C20*D20,0)</f>
        <v>0</v>
      </c>
      <c r="F20" s="10">
        <f>ROUND(E20*(1+B7),0)</f>
        <v>0</v>
      </c>
      <c r="G20" s="10">
        <f>ROUND(F20*(1+B7),0)</f>
        <v>0</v>
      </c>
      <c r="H20" s="10">
        <f>ROUND(G20*(1+B7),0)</f>
        <v>0</v>
      </c>
      <c r="I20" s="10">
        <f>ROUND(H20*(1+B7),0)</f>
        <v>0</v>
      </c>
      <c r="J20" s="10"/>
      <c r="K20" s="17">
        <f t="shared" si="1"/>
        <v>0</v>
      </c>
      <c r="L20" s="54">
        <f t="shared" si="2"/>
        <v>0</v>
      </c>
      <c r="N20" s="19">
        <f>IF(B20&gt;O36,A20,"")</f>
      </c>
      <c r="O20" s="10">
        <f>ROUND(IF(N20="",0,(ROUND(((B20-C20)*D20),0))),0)</f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>ROUND(SUM(O20:S20),0)</f>
        <v>0</v>
      </c>
      <c r="V20" s="91"/>
    </row>
    <row r="21" spans="1:22" s="5" customFormat="1" ht="12">
      <c r="A21" s="134" t="s">
        <v>13</v>
      </c>
      <c r="B21" s="135"/>
      <c r="C21" s="135"/>
      <c r="D21" s="136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>ROUND(SUM(O21:S21),0)</f>
        <v>0</v>
      </c>
      <c r="V21" s="4"/>
    </row>
    <row r="22" spans="1:22" s="4" customFormat="1" ht="1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ht="12">
      <c r="A23" s="142">
        <f>IF(ISBLANK(A11),"",A11)</f>
      </c>
      <c r="B23" s="144"/>
      <c r="C23" s="91"/>
      <c r="D23" s="90">
        <f>IF(C23="GRA",0,O37)</f>
        <v>0.285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>
        <f>IF(ISBLANK(N11),"",N11)</f>
      </c>
      <c r="O23" s="10">
        <f>ROUND(O11*D23,0)</f>
        <v>0</v>
      </c>
      <c r="P23" s="10">
        <f>ROUND(P11*D23,0)</f>
        <v>0</v>
      </c>
      <c r="Q23" s="10">
        <f>ROUND(Q11*D23,0)</f>
        <v>0</v>
      </c>
      <c r="R23" s="10">
        <f>ROUND(R11*D23,0)</f>
        <v>0</v>
      </c>
      <c r="S23" s="10">
        <f>ROUND(S11*D23,0)</f>
        <v>0</v>
      </c>
      <c r="T23" s="8"/>
      <c r="U23" s="11">
        <f>ROUND(SUM(O23:S23),0)</f>
        <v>0</v>
      </c>
      <c r="V23" s="96">
        <f>IF(ISBLANK(V11),"",V11)</f>
      </c>
    </row>
    <row r="24" spans="1:22" ht="12">
      <c r="A24" s="142">
        <f aca="true" t="shared" si="3" ref="A24:A32">IF(ISBLANK(A12),"",A12)</f>
      </c>
      <c r="B24" s="144"/>
      <c r="C24" s="91"/>
      <c r="D24" s="90">
        <f>IF(C24="GRA",0,O37)</f>
        <v>0.285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aca="true" t="shared" si="4" ref="K24:K32">SUM(E24:I24)</f>
        <v>0</v>
      </c>
      <c r="N24" s="19">
        <f aca="true" t="shared" si="5" ref="N24:N32">IF(ISBLANK(N12),"",N12)</f>
      </c>
      <c r="O24" s="10">
        <f>ROUND(O12*D24,0)</f>
        <v>0</v>
      </c>
      <c r="P24" s="10">
        <f>ROUND(P12*D24,0)</f>
        <v>0</v>
      </c>
      <c r="Q24" s="10">
        <f>ROUND(Q12*D24,0)</f>
        <v>0</v>
      </c>
      <c r="R24" s="10">
        <f>ROUND(R12*D24,0)</f>
        <v>0</v>
      </c>
      <c r="S24" s="10">
        <f>ROUND(S12*D24,0)</f>
        <v>0</v>
      </c>
      <c r="T24" s="8"/>
      <c r="U24" s="11">
        <f>ROUND(SUM(O24:S24),0)</f>
        <v>0</v>
      </c>
      <c r="V24" s="96">
        <f aca="true" t="shared" si="6" ref="V24:V32">IF(ISBLANK(V12),"",V12)</f>
      </c>
    </row>
    <row r="25" spans="1:22" ht="12">
      <c r="A25" s="142">
        <f t="shared" si="3"/>
      </c>
      <c r="B25" s="144"/>
      <c r="C25" s="91"/>
      <c r="D25" s="90">
        <f>IF(C25="GRA",0,O37)</f>
        <v>0.285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4"/>
        <v>0</v>
      </c>
      <c r="N25" s="19">
        <f t="shared" si="5"/>
      </c>
      <c r="O25" s="10">
        <f>ROUND(O13*D25,0)</f>
        <v>0</v>
      </c>
      <c r="P25" s="10">
        <f>ROUND(P13*D25,0)</f>
        <v>0</v>
      </c>
      <c r="Q25" s="10">
        <f>ROUND(Q13*D25,0)</f>
        <v>0</v>
      </c>
      <c r="R25" s="10">
        <f>ROUND(R13*D25,0)</f>
        <v>0</v>
      </c>
      <c r="S25" s="10">
        <f>ROUND(S13*D25,0)</f>
        <v>0</v>
      </c>
      <c r="T25" s="8"/>
      <c r="U25" s="11">
        <f>ROUND(SUM(O25:S25),0)</f>
        <v>0</v>
      </c>
      <c r="V25" s="96">
        <f t="shared" si="6"/>
      </c>
    </row>
    <row r="26" spans="1:22" ht="12">
      <c r="A26" s="142">
        <f t="shared" si="3"/>
      </c>
      <c r="B26" s="144"/>
      <c r="C26" s="91"/>
      <c r="D26" s="90">
        <f>IF(C26="GRA",0,O37)</f>
        <v>0.285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4"/>
        <v>0</v>
      </c>
      <c r="N26" s="19">
        <f t="shared" si="5"/>
      </c>
      <c r="O26" s="10">
        <f>ROUND(O14*D26,0)</f>
        <v>0</v>
      </c>
      <c r="P26" s="10">
        <f>ROUND(P14*D26,0)</f>
        <v>0</v>
      </c>
      <c r="Q26" s="10">
        <f>ROUND(Q14*D26,0)</f>
        <v>0</v>
      </c>
      <c r="R26" s="10">
        <f>ROUND(R14*D26,0)</f>
        <v>0</v>
      </c>
      <c r="S26" s="10">
        <f>ROUND(S14*D26,0)</f>
        <v>0</v>
      </c>
      <c r="T26" s="8"/>
      <c r="U26" s="11">
        <f>ROUND(SUM(O26:S26),0)</f>
        <v>0</v>
      </c>
      <c r="V26" s="96">
        <f t="shared" si="6"/>
      </c>
    </row>
    <row r="27" spans="1:22" ht="12">
      <c r="A27" s="142">
        <f t="shared" si="3"/>
      </c>
      <c r="B27" s="144"/>
      <c r="C27" s="91"/>
      <c r="D27" s="90">
        <f>IF(C27="GRA",0,O37)</f>
        <v>0.285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4"/>
        <v>0</v>
      </c>
      <c r="N27" s="19">
        <f t="shared" si="5"/>
      </c>
      <c r="O27" s="10">
        <f>ROUND(O15*D27,0)</f>
        <v>0</v>
      </c>
      <c r="P27" s="10">
        <f>ROUND(P15*D27,0)</f>
        <v>0</v>
      </c>
      <c r="Q27" s="10">
        <f>ROUND(Q15*D27,0)</f>
        <v>0</v>
      </c>
      <c r="R27" s="10">
        <f>ROUND(R15*D27,0)</f>
        <v>0</v>
      </c>
      <c r="S27" s="10">
        <f>ROUND(S15*D27,0)</f>
        <v>0</v>
      </c>
      <c r="T27" s="8"/>
      <c r="U27" s="11">
        <f>ROUND(SUM(O27:S27),0)</f>
        <v>0</v>
      </c>
      <c r="V27" s="96">
        <f t="shared" si="6"/>
      </c>
    </row>
    <row r="28" spans="1:22" ht="12">
      <c r="A28" s="142">
        <f t="shared" si="3"/>
      </c>
      <c r="B28" s="144"/>
      <c r="C28" s="91"/>
      <c r="D28" s="90">
        <f>IF(C28="GRA",0,O37)</f>
        <v>0.285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4"/>
        <v>0</v>
      </c>
      <c r="N28" s="19">
        <f t="shared" si="5"/>
      </c>
      <c r="O28" s="10">
        <f>ROUND(O16*D28,0)</f>
        <v>0</v>
      </c>
      <c r="P28" s="10">
        <f>ROUND(P16*D28,0)</f>
        <v>0</v>
      </c>
      <c r="Q28" s="10">
        <f>ROUND(Q16*D28,0)</f>
        <v>0</v>
      </c>
      <c r="R28" s="10">
        <f>ROUND(R16*D28,0)</f>
        <v>0</v>
      </c>
      <c r="S28" s="10">
        <f>ROUND(S16*D28,0)</f>
        <v>0</v>
      </c>
      <c r="T28" s="8"/>
      <c r="U28" s="11">
        <f>ROUND(SUM(O28:S28),0)</f>
        <v>0</v>
      </c>
      <c r="V28" s="96">
        <f t="shared" si="6"/>
      </c>
    </row>
    <row r="29" spans="1:22" ht="12">
      <c r="A29" s="142">
        <f t="shared" si="3"/>
      </c>
      <c r="B29" s="144"/>
      <c r="C29" s="91"/>
      <c r="D29" s="90">
        <f>IF(C29="GRA",0,O37)</f>
        <v>0.285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4"/>
        <v>0</v>
      </c>
      <c r="N29" s="19">
        <f t="shared" si="5"/>
      </c>
      <c r="O29" s="10">
        <f>ROUND(O17*D29,0)</f>
        <v>0</v>
      </c>
      <c r="P29" s="10">
        <f>ROUND(P17*D29,0)</f>
        <v>0</v>
      </c>
      <c r="Q29" s="10">
        <f>ROUND(Q17*D29,0)</f>
        <v>0</v>
      </c>
      <c r="R29" s="10">
        <f>ROUND(R17*D29,0)</f>
        <v>0</v>
      </c>
      <c r="S29" s="10">
        <f>ROUND(S17*D29,0)</f>
        <v>0</v>
      </c>
      <c r="T29" s="8"/>
      <c r="U29" s="11">
        <f>ROUND(SUM(O29:S29),0)</f>
        <v>0</v>
      </c>
      <c r="V29" s="96">
        <f t="shared" si="6"/>
      </c>
    </row>
    <row r="30" spans="1:22" ht="12">
      <c r="A30" s="142">
        <f t="shared" si="3"/>
      </c>
      <c r="B30" s="144"/>
      <c r="C30" s="91"/>
      <c r="D30" s="90">
        <f>IF(C30="GRA",0,O37)</f>
        <v>0.285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4"/>
        <v>0</v>
      </c>
      <c r="N30" s="19">
        <f t="shared" si="5"/>
      </c>
      <c r="O30" s="10">
        <f>ROUND(O18*D30,0)</f>
        <v>0</v>
      </c>
      <c r="P30" s="10">
        <f>ROUND(P18*D30,0)</f>
        <v>0</v>
      </c>
      <c r="Q30" s="10">
        <f>ROUND(Q18*D30,0)</f>
        <v>0</v>
      </c>
      <c r="R30" s="10">
        <f>ROUND(R18*D30,0)</f>
        <v>0</v>
      </c>
      <c r="S30" s="10">
        <f>ROUND(S18*D30,0)</f>
        <v>0</v>
      </c>
      <c r="T30" s="8"/>
      <c r="U30" s="11">
        <f>ROUND(SUM(O30:S30),0)</f>
        <v>0</v>
      </c>
      <c r="V30" s="96">
        <f t="shared" si="6"/>
      </c>
    </row>
    <row r="31" spans="1:22" ht="12">
      <c r="A31" s="142">
        <f t="shared" si="3"/>
      </c>
      <c r="B31" s="144"/>
      <c r="C31" s="91"/>
      <c r="D31" s="90">
        <f>IF(C31="GRA",0,O37)</f>
        <v>0.285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4"/>
        <v>0</v>
      </c>
      <c r="N31" s="19">
        <f t="shared" si="5"/>
      </c>
      <c r="O31" s="10">
        <f>ROUND(O19*D31,0)</f>
        <v>0</v>
      </c>
      <c r="P31" s="10">
        <f>ROUND(P19*D31,0)</f>
        <v>0</v>
      </c>
      <c r="Q31" s="10">
        <f>ROUND(Q19*D31,0)</f>
        <v>0</v>
      </c>
      <c r="R31" s="10">
        <f>ROUND(R19*D31,0)</f>
        <v>0</v>
      </c>
      <c r="S31" s="10">
        <f>ROUND(S19*D31,0)</f>
        <v>0</v>
      </c>
      <c r="T31" s="8"/>
      <c r="U31" s="11">
        <f>ROUND(SUM(O31:S31),0)</f>
        <v>0</v>
      </c>
      <c r="V31" s="96">
        <f t="shared" si="6"/>
      </c>
    </row>
    <row r="32" spans="1:22" ht="12">
      <c r="A32" s="142">
        <f t="shared" si="3"/>
      </c>
      <c r="B32" s="144"/>
      <c r="C32" s="91"/>
      <c r="D32" s="90">
        <f>IF(C32="GRA",0,O37)</f>
        <v>0.285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4"/>
        <v>0</v>
      </c>
      <c r="N32" s="19">
        <f t="shared" si="5"/>
      </c>
      <c r="O32" s="10">
        <f>ROUND(O20*D32,0)</f>
        <v>0</v>
      </c>
      <c r="P32" s="10">
        <f>ROUND(P20*D32,0)</f>
        <v>0</v>
      </c>
      <c r="Q32" s="10">
        <f>ROUND(Q20*D32,0)</f>
        <v>0</v>
      </c>
      <c r="R32" s="10">
        <f>ROUND(R20*D32,0)</f>
        <v>0</v>
      </c>
      <c r="S32" s="10">
        <f>ROUND(S20*D32,0)</f>
        <v>0</v>
      </c>
      <c r="T32" s="8"/>
      <c r="U32" s="11">
        <f>ROUND(SUM(O32:S32),0)</f>
        <v>0</v>
      </c>
      <c r="V32" s="96">
        <f t="shared" si="6"/>
      </c>
    </row>
    <row r="33" spans="1:21" s="5" customFormat="1" ht="12">
      <c r="A33" s="134" t="s">
        <v>13</v>
      </c>
      <c r="B33" s="135"/>
      <c r="C33" s="135"/>
      <c r="D33" s="136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>ROUND(SUM(O33:S33),0)</f>
        <v>0</v>
      </c>
    </row>
    <row r="34" spans="1:11" s="4" customFormat="1" ht="1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11" ht="12">
      <c r="A35" s="137"/>
      <c r="B35" s="138"/>
      <c r="C35" s="138"/>
      <c r="D35" s="139"/>
      <c r="E35" s="92"/>
      <c r="F35" s="92"/>
      <c r="G35" s="92"/>
      <c r="H35" s="92"/>
      <c r="I35" s="92"/>
      <c r="J35" s="10"/>
      <c r="K35" s="11">
        <f aca="true" t="shared" si="7" ref="K35:K40">SUM(E35:I35)</f>
        <v>0</v>
      </c>
    </row>
    <row r="36" spans="1:15" ht="12">
      <c r="A36" s="137"/>
      <c r="B36" s="138"/>
      <c r="C36" s="138"/>
      <c r="D36" s="139"/>
      <c r="E36" s="92"/>
      <c r="F36" s="92"/>
      <c r="G36" s="92"/>
      <c r="H36" s="92"/>
      <c r="I36" s="92"/>
      <c r="J36" s="10"/>
      <c r="K36" s="11">
        <f t="shared" si="7"/>
        <v>0</v>
      </c>
      <c r="N36" s="19" t="s">
        <v>170</v>
      </c>
      <c r="O36" s="72">
        <v>181500</v>
      </c>
    </row>
    <row r="37" spans="1:15" ht="12">
      <c r="A37" s="137"/>
      <c r="B37" s="138"/>
      <c r="C37" s="138"/>
      <c r="D37" s="139"/>
      <c r="E37" s="92"/>
      <c r="F37" s="92"/>
      <c r="G37" s="92"/>
      <c r="H37" s="92"/>
      <c r="I37" s="92"/>
      <c r="J37" s="10"/>
      <c r="K37" s="11">
        <f t="shared" si="7"/>
        <v>0</v>
      </c>
      <c r="N37" s="8" t="s">
        <v>171</v>
      </c>
      <c r="O37" s="8">
        <v>0.285</v>
      </c>
    </row>
    <row r="38" spans="1:15" ht="12">
      <c r="A38" s="137"/>
      <c r="B38" s="138"/>
      <c r="C38" s="138"/>
      <c r="D38" s="139"/>
      <c r="E38" s="92"/>
      <c r="F38" s="92"/>
      <c r="G38" s="92"/>
      <c r="H38" s="92"/>
      <c r="I38" s="92"/>
      <c r="J38" s="10"/>
      <c r="K38" s="11">
        <f t="shared" si="7"/>
        <v>0</v>
      </c>
      <c r="N38" s="177" t="s">
        <v>182</v>
      </c>
      <c r="O38" s="72">
        <v>2202</v>
      </c>
    </row>
    <row r="39" spans="1:15" ht="12">
      <c r="A39" s="137"/>
      <c r="B39" s="138"/>
      <c r="C39" s="138"/>
      <c r="D39" s="139"/>
      <c r="E39" s="92"/>
      <c r="F39" s="92"/>
      <c r="G39" s="92"/>
      <c r="H39" s="92"/>
      <c r="I39" s="92"/>
      <c r="J39" s="10"/>
      <c r="K39" s="11">
        <f t="shared" si="7"/>
        <v>0</v>
      </c>
      <c r="N39" s="8" t="s">
        <v>183</v>
      </c>
      <c r="O39" s="72">
        <v>3462</v>
      </c>
    </row>
    <row r="40" spans="1:11" ht="12">
      <c r="A40" s="137"/>
      <c r="B40" s="138"/>
      <c r="C40" s="138"/>
      <c r="D40" s="139"/>
      <c r="E40" s="92"/>
      <c r="F40" s="92"/>
      <c r="G40" s="92"/>
      <c r="H40" s="92"/>
      <c r="I40" s="92"/>
      <c r="J40" s="10"/>
      <c r="K40" s="11">
        <f t="shared" si="7"/>
        <v>0</v>
      </c>
    </row>
    <row r="41" spans="1:11" s="5" customFormat="1" ht="12">
      <c r="A41" s="134" t="s">
        <v>13</v>
      </c>
      <c r="B41" s="135"/>
      <c r="C41" s="135"/>
      <c r="D41" s="136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11" s="4" customFormat="1" ht="1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</row>
    <row r="43" spans="1:11" ht="12">
      <c r="A43" s="142"/>
      <c r="B43" s="143"/>
      <c r="C43" s="143"/>
      <c r="D43" s="144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11" s="5" customFormat="1" ht="12">
      <c r="A44" s="134" t="s">
        <v>13</v>
      </c>
      <c r="B44" s="135"/>
      <c r="C44" s="135"/>
      <c r="D44" s="136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11" s="4" customFormat="1" ht="1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11" ht="12">
      <c r="A46" s="137"/>
      <c r="B46" s="138"/>
      <c r="C46" s="138"/>
      <c r="D46" s="139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14" ht="12">
      <c r="A47" s="137"/>
      <c r="B47" s="138"/>
      <c r="C47" s="138"/>
      <c r="D47" s="139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11" ht="12">
      <c r="A48" s="137"/>
      <c r="B48" s="138"/>
      <c r="C48" s="138"/>
      <c r="D48" s="139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ht="12">
      <c r="A49" s="137"/>
      <c r="B49" s="138"/>
      <c r="C49" s="138"/>
      <c r="D49" s="139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ht="12">
      <c r="A50" s="134" t="s">
        <v>13</v>
      </c>
      <c r="B50" s="135"/>
      <c r="C50" s="135"/>
      <c r="D50" s="136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ht="1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ht="12">
      <c r="A52" s="137"/>
      <c r="B52" s="138"/>
      <c r="C52" s="138"/>
      <c r="D52" s="139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ht="12">
      <c r="A53" s="137"/>
      <c r="B53" s="138"/>
      <c r="C53" s="138"/>
      <c r="D53" s="139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ht="12">
      <c r="A54" s="134" t="s">
        <v>13</v>
      </c>
      <c r="B54" s="135"/>
      <c r="C54" s="135"/>
      <c r="D54" s="136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ht="1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ht="12">
      <c r="A56" s="137"/>
      <c r="B56" s="138"/>
      <c r="C56" s="138"/>
      <c r="D56" s="139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ht="12">
      <c r="A57" s="137"/>
      <c r="B57" s="138"/>
      <c r="C57" s="138"/>
      <c r="D57" s="139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ht="12">
      <c r="A58" s="134" t="s">
        <v>13</v>
      </c>
      <c r="B58" s="135"/>
      <c r="C58" s="135"/>
      <c r="D58" s="136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ht="1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ht="12">
      <c r="A60" s="142">
        <f>IF(ISBLANK(SUBCONTRACTS!B4),"",SUBCONTRACTS!B4)</f>
      </c>
      <c r="B60" s="143"/>
      <c r="C60" s="143"/>
      <c r="D60" s="144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>ROUND(SUM(E60:I60),0)</f>
        <v>0</v>
      </c>
    </row>
    <row r="61" spans="1:11" ht="12">
      <c r="A61" s="142">
        <f>IF(ISBLANK(SUBCONTRACTS!B13),"",SUBCONTRACTS!B13)</f>
      </c>
      <c r="B61" s="143"/>
      <c r="C61" s="143"/>
      <c r="D61" s="144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>ROUND(SUM(E61:I61),0)</f>
        <v>0</v>
      </c>
    </row>
    <row r="62" spans="1:11" ht="12">
      <c r="A62" s="142">
        <f>IF(ISBLANK(SUBCONTRACTS!B22),"",SUBCONTRACTS!B22)</f>
      </c>
      <c r="B62" s="143"/>
      <c r="C62" s="143"/>
      <c r="D62" s="144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>ROUND(SUM(E62:I62),0)</f>
        <v>0</v>
      </c>
    </row>
    <row r="63" spans="1:11" ht="12">
      <c r="A63" s="142">
        <f>IF(ISBLANK(SUBCONTRACTS!B31),"",SUBCONTRACTS!B31)</f>
      </c>
      <c r="B63" s="143"/>
      <c r="C63" s="143"/>
      <c r="D63" s="144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>ROUND(SUM(E63:I63),0)</f>
        <v>0</v>
      </c>
    </row>
    <row r="64" spans="1:11" ht="12">
      <c r="A64" s="142">
        <f>IF(ISBLANK(SUBCONTRACTS!B40),"",SUBCONTRACTS!B40)</f>
      </c>
      <c r="B64" s="143"/>
      <c r="C64" s="143"/>
      <c r="D64" s="144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>ROUND(SUM(E64:I64),0)</f>
        <v>0</v>
      </c>
    </row>
    <row r="65" spans="1:11" s="5" customFormat="1" ht="12">
      <c r="A65" s="134" t="s">
        <v>13</v>
      </c>
      <c r="B65" s="135"/>
      <c r="C65" s="135"/>
      <c r="D65" s="136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>ROUND(SUM(E65:I65),0)</f>
        <v>0</v>
      </c>
    </row>
    <row r="66" spans="1:11" s="4" customFormat="1" ht="1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1" ht="12">
      <c r="A67" s="137"/>
      <c r="B67" s="138"/>
      <c r="C67" s="138"/>
      <c r="D67" s="139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1" ht="12">
      <c r="A68" s="137"/>
      <c r="B68" s="138"/>
      <c r="C68" s="138"/>
      <c r="D68" s="139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1" ht="12">
      <c r="A69" s="137"/>
      <c r="B69" s="138"/>
      <c r="C69" s="138"/>
      <c r="D69" s="139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1" ht="12">
      <c r="A70" s="137"/>
      <c r="B70" s="138"/>
      <c r="C70" s="138"/>
      <c r="D70" s="139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1" s="5" customFormat="1" ht="12">
      <c r="A71" s="134" t="s">
        <v>13</v>
      </c>
      <c r="B71" s="135"/>
      <c r="C71" s="135"/>
      <c r="D71" s="136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1" s="4" customFormat="1" ht="1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1" ht="12.75">
      <c r="A73" s="140">
        <f>COUNTIF(C23:C32,"GRA")</f>
        <v>0</v>
      </c>
      <c r="B73" s="140"/>
      <c r="C73" s="140"/>
      <c r="D73" s="141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1" s="5" customFormat="1" ht="12">
      <c r="A74" s="134" t="s">
        <v>13</v>
      </c>
      <c r="B74" s="135"/>
      <c r="C74" s="135"/>
      <c r="D74" s="136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1" s="4" customFormat="1" ht="1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1" ht="12">
      <c r="A76" s="137"/>
      <c r="B76" s="138"/>
      <c r="C76" s="138"/>
      <c r="D76" s="139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1" ht="12">
      <c r="A77" s="137"/>
      <c r="B77" s="138"/>
      <c r="C77" s="138"/>
      <c r="D77" s="139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1" ht="12">
      <c r="A78" s="137"/>
      <c r="B78" s="138"/>
      <c r="C78" s="138"/>
      <c r="D78" s="139"/>
      <c r="E78" s="92"/>
      <c r="F78" s="92"/>
      <c r="G78" s="92"/>
      <c r="H78" s="92"/>
      <c r="I78" s="92"/>
      <c r="J78" s="8"/>
      <c r="K78" s="11">
        <f>ROUND(SUM(E78:I78),0)</f>
        <v>0</v>
      </c>
    </row>
    <row r="79" spans="1:11" ht="12">
      <c r="A79" s="137"/>
      <c r="B79" s="138"/>
      <c r="C79" s="138"/>
      <c r="D79" s="139"/>
      <c r="E79" s="92"/>
      <c r="F79" s="92"/>
      <c r="G79" s="92"/>
      <c r="H79" s="92"/>
      <c r="I79" s="92"/>
      <c r="J79" s="8"/>
      <c r="K79" s="11">
        <f>ROUND(SUM(E79:I79),0)</f>
        <v>0</v>
      </c>
    </row>
    <row r="80" spans="1:11" s="5" customFormat="1" ht="12">
      <c r="A80" s="134" t="s">
        <v>13</v>
      </c>
      <c r="B80" s="135"/>
      <c r="C80" s="135"/>
      <c r="D80" s="136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</row>
    <row r="81" spans="1:11" s="4" customFormat="1" ht="1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</row>
    <row r="82" spans="1:14" ht="12">
      <c r="A82" s="126" t="s">
        <v>3</v>
      </c>
      <c r="B82" s="127"/>
      <c r="C82" s="127"/>
      <c r="D82" s="128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>ROUND(SUM(E82:I82),0)</f>
        <v>0</v>
      </c>
      <c r="N82" s="41"/>
    </row>
    <row r="83" spans="1:14" ht="12">
      <c r="A83" s="126" t="s">
        <v>16</v>
      </c>
      <c r="B83" s="127"/>
      <c r="C83" s="127"/>
      <c r="D83" s="128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>ROUND(SUM(E83:I83),0)</f>
        <v>0</v>
      </c>
      <c r="N83" s="111"/>
    </row>
    <row r="84" spans="1:11" ht="12">
      <c r="A84" s="126" t="s">
        <v>18</v>
      </c>
      <c r="B84" s="127"/>
      <c r="C84" s="127"/>
      <c r="D84" s="128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>ROUND(SUM(E84:I84),0)</f>
        <v>0</v>
      </c>
    </row>
    <row r="85" spans="1:11" ht="12">
      <c r="A85" s="126" t="s">
        <v>19</v>
      </c>
      <c r="B85" s="127"/>
      <c r="C85" s="127"/>
      <c r="D85" s="128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>ROUND(SUM(E85:I85),0)</f>
        <v>1250000</v>
      </c>
    </row>
    <row r="86" spans="1:11" ht="12">
      <c r="A86" s="126" t="s">
        <v>21</v>
      </c>
      <c r="B86" s="127"/>
      <c r="C86" s="127"/>
      <c r="D86" s="128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>ROUND(SUM(E86:I86),0)</f>
        <v>0</v>
      </c>
    </row>
    <row r="87" spans="1:11" ht="12">
      <c r="A87" s="126" t="s">
        <v>58</v>
      </c>
      <c r="B87" s="127"/>
      <c r="C87" s="127"/>
      <c r="D87" s="128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>ROUND(SUM(E87:I87),0)</f>
        <v>0</v>
      </c>
    </row>
    <row r="88" spans="1:11" ht="12">
      <c r="A88" s="126" t="s">
        <v>59</v>
      </c>
      <c r="B88" s="127"/>
      <c r="C88" s="127"/>
      <c r="D88" s="128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>ROUND(SUM(E88:I88),0)</f>
        <v>0</v>
      </c>
    </row>
    <row r="89" spans="1:11" ht="12">
      <c r="A89" s="126" t="s">
        <v>20</v>
      </c>
      <c r="B89" s="127"/>
      <c r="C89" s="127"/>
      <c r="D89" s="128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>ROUND(SUM(E89:I89),0)</f>
        <v>0</v>
      </c>
    </row>
    <row r="90" spans="1:11" ht="12">
      <c r="A90" s="126" t="s">
        <v>22</v>
      </c>
      <c r="B90" s="127"/>
      <c r="C90" s="127"/>
      <c r="D90" s="128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>ROUND(SUM(E90:I90),0)</f>
        <v>0</v>
      </c>
    </row>
    <row r="91" spans="1:11" ht="12">
      <c r="A91" s="126" t="s">
        <v>23</v>
      </c>
      <c r="B91" s="127"/>
      <c r="C91" s="127"/>
      <c r="D91" s="128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>ROUND(SUM(E91:I91),0)</f>
        <v>0</v>
      </c>
    </row>
    <row r="92" spans="1:11" ht="12">
      <c r="A92" s="126" t="s">
        <v>24</v>
      </c>
      <c r="B92" s="127"/>
      <c r="C92" s="127"/>
      <c r="D92" s="128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>ROUND(SUM(E92:I92),0)</f>
        <v>0</v>
      </c>
    </row>
    <row r="93" spans="1:11" s="5" customFormat="1" ht="12">
      <c r="A93" s="134" t="s">
        <v>75</v>
      </c>
      <c r="B93" s="135"/>
      <c r="C93" s="135"/>
      <c r="D93" s="136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>ROUND(SUM(E93:I93),0)</f>
        <v>1250000</v>
      </c>
    </row>
    <row r="95" spans="1:11" s="5" customFormat="1" ht="12">
      <c r="A95" s="134" t="s">
        <v>29</v>
      </c>
      <c r="B95" s="135"/>
      <c r="C95" s="135"/>
      <c r="D95" s="136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</row>
    <row r="96" spans="1:9" ht="12.75" customHeight="1">
      <c r="A96" s="130" t="s">
        <v>38</v>
      </c>
      <c r="B96" s="130"/>
      <c r="C96" s="130"/>
      <c r="D96" s="130"/>
      <c r="E96" s="61">
        <v>0.5</v>
      </c>
      <c r="F96" s="61">
        <v>0.5</v>
      </c>
      <c r="G96" s="61">
        <v>0.5</v>
      </c>
      <c r="H96" s="61">
        <v>0.5</v>
      </c>
      <c r="I96" s="61">
        <v>0.5</v>
      </c>
    </row>
    <row r="97" spans="1:11" s="5" customFormat="1" ht="12">
      <c r="A97" s="134" t="s">
        <v>76</v>
      </c>
      <c r="B97" s="135"/>
      <c r="C97" s="135"/>
      <c r="D97" s="136"/>
      <c r="E97" s="13">
        <f>ROUND(E95*E96,0)</f>
        <v>125000</v>
      </c>
      <c r="F97" s="13">
        <f>ROUND(F95*F96,0)</f>
        <v>125000</v>
      </c>
      <c r="G97" s="13">
        <f>ROUND(G95*G96,0)</f>
        <v>125000</v>
      </c>
      <c r="H97" s="13">
        <f>ROUND(H95*H96,0)</f>
        <v>125000</v>
      </c>
      <c r="I97" s="13">
        <f>ROUND(I95*I96,0)</f>
        <v>125000</v>
      </c>
      <c r="J97" s="13"/>
      <c r="K97" s="13">
        <f>ROUND(SUM(E97:I97),0)</f>
        <v>625000</v>
      </c>
    </row>
    <row r="99" spans="1:11" ht="12">
      <c r="A99" s="131" t="s">
        <v>39</v>
      </c>
      <c r="B99" s="132"/>
      <c r="C99" s="132"/>
      <c r="D99" s="133"/>
      <c r="E99" s="20">
        <f>ROUND(SUM(E93,E97),0)</f>
        <v>375000</v>
      </c>
      <c r="F99" s="20">
        <f>ROUND(SUM(F93,F97),0)</f>
        <v>375000</v>
      </c>
      <c r="G99" s="20">
        <f>ROUND(SUM(G93,G97),0)</f>
        <v>375000</v>
      </c>
      <c r="H99" s="20">
        <f>ROUND(SUM(H93,H97),0)</f>
        <v>375000</v>
      </c>
      <c r="I99" s="20">
        <f>ROUND(SUM(I93,I97),0)</f>
        <v>375000</v>
      </c>
      <c r="J99" s="20"/>
      <c r="K99" s="20">
        <f>ROUND(SUM(E99,F99,G99,H99,I99),0)</f>
        <v>1875000</v>
      </c>
    </row>
    <row r="101" spans="1:11" ht="12.75" customHeight="1">
      <c r="A101" s="146" t="s">
        <v>60</v>
      </c>
      <c r="B101" s="146"/>
      <c r="C101" s="146"/>
      <c r="D101" s="146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1" ht="1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1" ht="12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</row>
    <row r="106" spans="6:7" ht="12">
      <c r="F106" s="113"/>
      <c r="G106" s="111"/>
    </row>
    <row r="108" ht="12">
      <c r="E108" s="112"/>
    </row>
    <row r="109" ht="12">
      <c r="E109" s="112"/>
    </row>
  </sheetData>
  <sheetProtection/>
  <mergeCells count="75">
    <mergeCell ref="A2:V2"/>
    <mergeCell ref="A31:B31"/>
    <mergeCell ref="A32:B32"/>
    <mergeCell ref="A35:D35"/>
    <mergeCell ref="A43:D43"/>
    <mergeCell ref="A86:D86"/>
    <mergeCell ref="A50:D50"/>
    <mergeCell ref="A65:D65"/>
    <mergeCell ref="A48:D48"/>
    <mergeCell ref="A49:D49"/>
    <mergeCell ref="A52:D52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40:D40"/>
    <mergeCell ref="B3:I3"/>
    <mergeCell ref="B4:I4"/>
    <mergeCell ref="B5:I5"/>
    <mergeCell ref="B6:I6"/>
    <mergeCell ref="B7:I7"/>
    <mergeCell ref="A21:D21"/>
    <mergeCell ref="N8:N9"/>
    <mergeCell ref="A101:D101"/>
    <mergeCell ref="A23:B23"/>
    <mergeCell ref="A24:B24"/>
    <mergeCell ref="A25:B25"/>
    <mergeCell ref="A26:B26"/>
    <mergeCell ref="A27:B27"/>
    <mergeCell ref="A28:B28"/>
    <mergeCell ref="A29:B29"/>
    <mergeCell ref="A30:B30"/>
    <mergeCell ref="A60:D60"/>
    <mergeCell ref="A61:D61"/>
    <mergeCell ref="A62:D62"/>
    <mergeCell ref="A63:D63"/>
    <mergeCell ref="A53:D53"/>
    <mergeCell ref="A56:D56"/>
    <mergeCell ref="A57:D57"/>
    <mergeCell ref="A54:D54"/>
    <mergeCell ref="A58:D58"/>
    <mergeCell ref="A70:D70"/>
    <mergeCell ref="A73:D73"/>
    <mergeCell ref="A71:D71"/>
    <mergeCell ref="A76:D76"/>
    <mergeCell ref="A64:D64"/>
    <mergeCell ref="A67:D67"/>
    <mergeCell ref="A68:D68"/>
    <mergeCell ref="A69:D69"/>
    <mergeCell ref="A74:D74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</mergeCells>
  <conditionalFormatting sqref="E43:I43 E85:I85">
    <cfRule type="cellIs" priority="1" dxfId="0" operator="lessThan" stopIfTrue="1">
      <formula>0</formula>
    </cfRule>
  </conditionalFormatting>
  <conditionalFormatting sqref="E52:I53">
    <cfRule type="expression" priority="2" dxfId="0" stopIfTrue="1">
      <formula>AND($K$52&gt;0,$K$52&lt;100000)</formula>
    </cfRule>
  </conditionalFormatting>
  <conditionalFormatting sqref="K82">
    <cfRule type="cellIs" priority="3" dxfId="0" operator="notEqual" stopIfTrue="1">
      <formula>$K$21</formula>
    </cfRule>
  </conditionalFormatting>
  <conditionalFormatting sqref="K83">
    <cfRule type="cellIs" priority="4" dxfId="0" operator="notEqual" stopIfTrue="1">
      <formula>$K$33</formula>
    </cfRule>
  </conditionalFormatting>
  <conditionalFormatting sqref="K84">
    <cfRule type="cellIs" priority="5" dxfId="0" operator="notEqual" stopIfTrue="1">
      <formula>$K$41</formula>
    </cfRule>
  </conditionalFormatting>
  <conditionalFormatting sqref="K85">
    <cfRule type="cellIs" priority="6" dxfId="0" operator="notEqual" stopIfTrue="1">
      <formula>$K$44</formula>
    </cfRule>
  </conditionalFormatting>
  <conditionalFormatting sqref="K86">
    <cfRule type="cellIs" priority="7" dxfId="0" operator="notEqual" stopIfTrue="1">
      <formula>$K$50</formula>
    </cfRule>
  </conditionalFormatting>
  <conditionalFormatting sqref="K87">
    <cfRule type="cellIs" priority="8" dxfId="0" operator="notEqual" stopIfTrue="1">
      <formula>$K$54</formula>
    </cfRule>
  </conditionalFormatting>
  <conditionalFormatting sqref="K88">
    <cfRule type="cellIs" priority="9" dxfId="0" operator="notEqual" stopIfTrue="1">
      <formula>$K$58</formula>
    </cfRule>
  </conditionalFormatting>
  <conditionalFormatting sqref="K89">
    <cfRule type="cellIs" priority="10" dxfId="0" operator="notEqual" stopIfTrue="1">
      <formula>$K$65</formula>
    </cfRule>
  </conditionalFormatting>
  <conditionalFormatting sqref="K90">
    <cfRule type="cellIs" priority="11" dxfId="0" operator="notEqual" stopIfTrue="1">
      <formula>$K$71</formula>
    </cfRule>
  </conditionalFormatting>
  <conditionalFormatting sqref="K91">
    <cfRule type="cellIs" priority="12" dxfId="0" operator="notEqual" stopIfTrue="1">
      <formula>$K$74</formula>
    </cfRule>
  </conditionalFormatting>
  <conditionalFormatting sqref="K92">
    <cfRule type="cellIs" priority="13" dxfId="0" operator="notEqual" stopIfTrue="1">
      <formula>$K$80</formula>
    </cfRule>
  </conditionalFormatting>
  <conditionalFormatting sqref="V11">
    <cfRule type="expression" priority="14" dxfId="0" stopIfTrue="1">
      <formula>AND($U$11&gt;0,ISBLANK($V$11))</formula>
    </cfRule>
  </conditionalFormatting>
  <conditionalFormatting sqref="V12">
    <cfRule type="expression" priority="15" dxfId="0" stopIfTrue="1">
      <formula>AND($U$12&gt;0,ISBLANK($V$12))</formula>
    </cfRule>
  </conditionalFormatting>
  <conditionalFormatting sqref="V13">
    <cfRule type="expression" priority="16" dxfId="0" stopIfTrue="1">
      <formula>AND($U$13&gt;0,ISBLANK($V$13))</formula>
    </cfRule>
  </conditionalFormatting>
  <conditionalFormatting sqref="V14">
    <cfRule type="expression" priority="17" dxfId="0" stopIfTrue="1">
      <formula>AND($U$14&gt;0,ISBLANK($V$14))</formula>
    </cfRule>
  </conditionalFormatting>
  <conditionalFormatting sqref="V15">
    <cfRule type="expression" priority="18" dxfId="0" stopIfTrue="1">
      <formula>AND($U$15&gt;0,ISBLANK($V$15))</formula>
    </cfRule>
  </conditionalFormatting>
  <conditionalFormatting sqref="V16">
    <cfRule type="expression" priority="19" dxfId="0" stopIfTrue="1">
      <formula>AND($U$16&gt;0,ISBLANK($V$16))</formula>
    </cfRule>
  </conditionalFormatting>
  <conditionalFormatting sqref="V17">
    <cfRule type="expression" priority="20" dxfId="0" stopIfTrue="1">
      <formula>AND($U$17&gt;0,ISBLANK($V$17))</formula>
    </cfRule>
  </conditionalFormatting>
  <conditionalFormatting sqref="V18">
    <cfRule type="expression" priority="21" dxfId="0" stopIfTrue="1">
      <formula>AND($U$18&gt;0,ISBLANK($V$18))</formula>
    </cfRule>
  </conditionalFormatting>
  <conditionalFormatting sqref="V19">
    <cfRule type="expression" priority="22" dxfId="0" stopIfTrue="1">
      <formula>AND($U$19&gt;0,ISBLANK($V$19))</formula>
    </cfRule>
  </conditionalFormatting>
  <conditionalFormatting sqref="V20">
    <cfRule type="expression" priority="23" dxfId="0" stopIfTrue="1">
      <formula>AND($U$20&gt;0,ISBLANK($V$20))</formula>
    </cfRule>
  </conditionalFormatting>
  <dataValidations count="93">
    <dataValidation errorStyle="warning" type="textLength" operator="lessThan" allowBlank="1" showErrorMessage="1" promptTitle="Project title" prompt="Fill in the title as it will be submitted to the NIH NO LONGER THAN 81 CHARACTERS (e.g., Impact of TB on HIV-infected patients)." errorTitle="Project title" error="The NIH limits project titles to 81 characters and the title you typed exceeds this number." sqref="B4:I4">
      <formula1>82</formula1>
    </dataValidation>
    <dataValidation allowBlank="1" showErrorMessage="1" promptTitle="PI name" prompt="Fill in the Principal Investigator's name (e.g., Mike Burry, MD)." sqref="B3:I3"/>
    <dataValidation allowBlank="1" showErrorMessage="1" promptTitle="Start date" prompt="No entry required - calculated from Start Date in Year 1." sqref="B5:I5"/>
    <dataValidation allowBlank="1" showErrorMessage="1" promptTitle="End date" prompt="No entry required - calculated from End Date in Year 5." sqref="B6:I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L11:L20"/>
    <dataValidation allowBlank="1" showErrorMessage="1" promptTitle="Cost share salaries" prompt="This cell is filled in automatically with the name if the amount in the Current Salary cell is over the current NIH cap." sqref="N11:N20"/>
    <dataValidation allowBlank="1" showErrorMessage="1" promptTitle="Annual salary calculations" prompt="These are calculated automatically based on the Adjusted Salary x the effort %, with a cost-of-living allowance added Years 2 and up." sqref="E11:I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/>
    <dataValidation allowBlank="1" showErrorMessage="1" promptTitle="Cost share speedtype" prompt="Fill in the 5-character speedtype to be used for the cost share funding (usually a letter plus 4 numbers).  CANNOT be a grant speedtype." sqref="V11:V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5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/>
    <dataValidation allowBlank="1" showErrorMessage="1" promptTitle="Total salary support" prompt="Each cell is the total amount of salary requested from the sponsor for this person." sqref="K11:K20"/>
    <dataValidation allowBlank="1" showErrorMessage="1" promptTitle="Project sponsor salary support" prompt="Total amount of salary requested from sponsor for all persons on this project." sqref="K21"/>
    <dataValidation allowBlank="1" showErrorMessage="1" promptTitle="Total fringe support" prompt="Each cell is the total amount of fringe support requested from the sponsor for this person." sqref="K23:K32"/>
    <dataValidation allowBlank="1" showErrorMessage="1" promptTitle="Salary subtotals" prompt="Sums the salary amounts requested from the sponsor for each year of the project." sqref="E21:I21"/>
    <dataValidation allowBlank="1" showErrorMessage="1" promptTitle="Annual fringe support" prompt="Sums the fringe benefits amounts requested from the sponsor for each year of the project." sqref="E33:I33"/>
    <dataValidation allowBlank="1" showErrorMessage="1" promptTitle="Project sponsor fringe support" prompt="Total amount of fringe benefits requested from sponsor for all persons on this project." sqref="K33"/>
    <dataValidation allowBlank="1" showErrorMessage="1" promptTitle="Annual cost share salary totals" prompt="Sums the cost share salary amounts for each year of the project." sqref="O21:S21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/>
    <dataValidation allowBlank="1" showErrorMessage="1" promptTitle="Cost share salary project total" prompt="Total amount of cost share for salaries for the entire project." sqref="U21"/>
    <dataValidation allowBlank="1" showErrorMessage="1" promptTitle="Cost share fringe names" prompt="Automatically filled in based with the names from the corresponding Salaries cells above." sqref="N23:N32"/>
    <dataValidation allowBlank="1" showErrorMessage="1" promptTitle="Fringe cost share speedtype" prompt="Automatically filled in based on the speedtype listed on the salary lines as must use the same for salary and fringe." sqref="V23:V32"/>
    <dataValidation allowBlank="1" showErrorMessage="1" promptTitle="Cost share fringe benefits" prompt="Automatically calculates by multiplying the salary amount in the corresponding cell above by the Fringe % listed to the far left.  " sqref="O23:S32"/>
    <dataValidation allowBlank="1" showErrorMessage="1" promptTitle="Cost share fringe proj totals" prompt="Each cell is the total amount of fringe benefits costs required to be cost-shared for this person." sqref="U23:U32"/>
    <dataValidation allowBlank="1" showErrorMessage="1" promptTitle="Annual cost share fringe totals" prompt="Sums the costs fringe benefits amounts for each year of the project." sqref="O33:S33"/>
    <dataValidation allowBlank="1" showErrorMessage="1" promptTitle="Cost share fringe project total" prompt="Total amount of cost share fringe benefits required for the project." sqref="U33"/>
    <dataValidation allowBlank="1" showErrorMessage="1" promptTitle="Project period start date" prompt="Date the project period begins for this year." sqref="F8:I8"/>
    <dataValidation allowBlank="1" showErrorMessage="1" promptTitle="Project period end date" prompt="Date the project period ends for this year." sqref="E9:I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promptTitle="Equipment costs" prompt="Fill in the amount of the equipment on this line, in the year it will be purchased." errorTitle="Equipment price" error="Equipment price must be $5,000 or greater.  If the price is less than $5,000, you must enter it in the Other Expenses section." sqref="E36:E40">
      <formula1>5000</formula1>
    </dataValidation>
    <dataValidation allowBlank="1" showErrorMessage="1" promptTitle="Annual equipment costs" prompt="Sums the equipment costs requested from the sponsor for each year of the project." sqref="E41:I41"/>
    <dataValidation allowBlank="1" showErrorMessage="1" promptTitle="Equipment subtotal" prompt="Each cell is the total amount of equipment funding requested from the sponsor." sqref="K35:K40"/>
    <dataValidation allowBlank="1" showErrorMessage="1" promptTitle="Supplies total" prompt="Each cell is the total amount of supplies funding requested from the sponsor." sqref="K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>
      <formula1>0</formula1>
    </dataValidation>
    <dataValidation allowBlank="1" showErrorMessage="1" promptTitle="Annual supplies costs" prompt="Sums the supplies costs requested from the sponsor for each year of the project." sqref="E44:I44"/>
    <dataValidation allowBlank="1" showErrorMessage="1" promptTitle="Project sponsor supplies support" prompt="Total amount of supplies costs requested from sponsor for this project." sqref="K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I49"/>
    <dataValidation allowBlank="1" showErrorMessage="1" promptTitle="Total sponsor patient care costs" prompt="Each cell is the total amount of patient care costs support requested from the sponsor for this type of patient care." sqref="K46:K49"/>
    <dataValidation allowBlank="1" showErrorMessage="1" promptTitle="Annual patient care costs" prompt="Sums the patient care costs requested from the sponsor for each year of the project." sqref="E50:I50"/>
    <dataValidation allowBlank="1" showErrorMessage="1" promptTitle="Project sponsor pt care support" prompt="Total amount of patient care costs requested from sponsor for this project." sqref="K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K52:K53"/>
    <dataValidation allowBlank="1" showErrorMessage="1" promptTitle="Annual alterations/renov costs" prompt="Sums the alteration/renovation costs requested from the sponsor for each year of the project." sqref="E54:I54"/>
    <dataValidation allowBlank="1" showErrorMessage="1" promptTitle="Project sponsor alter/renov" prompt="Total amount of patient care costs requested from sponsor for this project." sqref="K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I57"/>
    <dataValidation allowBlank="1" showErrorMessage="1" promptTitle="Annual off-site rental costs" prompt="Sums the off-site rentals costs requested from the sponsor for each year of the project." sqref="E58:I58"/>
    <dataValidation allowBlank="1" showErrorMessage="1" promptTitle="Off-site rentals totals" prompt="Each cell is the total off-site rentals costs for this line for the entire project." sqref="K56:K57"/>
    <dataValidation allowBlank="1" showErrorMessage="1" promptTitle="Project sponsor off-site rental" prompt="Total amount of off-site rentals costs requested from sponsor for this project." sqref="K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I64"/>
    <dataValidation allowBlank="1" showErrorMessage="1" promptTitle="Annual subonctractor costs" prompt="Sums the subcontractor costs requested from the sponsor for each year of the project." sqref="E65:I65"/>
    <dataValidation allowBlank="1" showErrorMessage="1" promptTitle="Subcontract line total" prompt="Each cell is the total subcontractor costs for this line for the entire project." sqref="K60:K64"/>
    <dataValidation allowBlank="1" showErrorMessage="1" promptTitle="Project sponsor subcontractor" prompt="Total amount of subcontractor costs requested from sponsor for this project" sqref="K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I70"/>
    <dataValidation allowBlank="1" showErrorMessage="1" promptTitle="Annual travel costs" prompt="Sums the travel costs requested from the sponsor for each year of the project." sqref="E71:I71"/>
    <dataValidation allowBlank="1" showErrorMessage="1" promptTitle="Travel costs" prompt="Each cell is the total travel costs for this line for the entire project." sqref="K67:K70"/>
    <dataValidation allowBlank="1" showErrorMessage="1" promptTitle="Project sponsor travel support" prompt="Total amount of travel costs requested from sponsor for this project&#10;&#10;" sqref="K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I73"/>
    <dataValidation allowBlank="1" showErrorMessage="1" promptTitle="Tuition costs" prompt="Each cell is the total tuition costs for this line for the entire project." sqref="K73"/>
    <dataValidation allowBlank="1" showErrorMessage="1" promptTitle="Annual tuition costs" prompt="Sums the tuition costs requested from the sponsor for each year of the project." sqref="E74:I74"/>
    <dataValidation allowBlank="1" showErrorMessage="1" promptTitle="Project sponsor tuition costs" prompt="Total amount of tuition costs requested from sponsor for this project" sqref="K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I79"/>
    <dataValidation allowBlank="1" showErrorMessage="1" promptTitle="Other expenses totals" prompt="Each cell is the total other expenses costs for this line for the entire project." sqref="K76:K79"/>
    <dataValidation allowBlank="1" showErrorMessage="1" promptTitle="Annual other expenses costs" prompt="Sums the other expenses costs requested from the sponsor for each year of the project." sqref="E80:I80"/>
    <dataValidation allowBlank="1" showErrorMessage="1" promptTitle="Project sponsor other exp suppor" prompt="Total amount of other expenses costs requested from sponsor for this project." sqref="K80"/>
    <dataValidation allowBlank="1" showErrorMessage="1" promptTitle="Category annual subtotals" prompt="This cell is the same as the subtotal highlighted in grey above for this category." sqref="E82:I92"/>
    <dataValidation type="list" allowBlank="1" showInputMessage="1" showErrorMessage="1" sqref="E101:I101">
      <formula1>$25000,$50000,$75000,$100000,$125000,$150000,$175000,$200000,$225000,$250000,$500000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24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errorTitle="Equipment price" error="Equipment price must be $5,000 or greater.  If the price is less than $5,000, you must enter it in the Other Expenses section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mments" prompt="Enter in comments about the budget, if needed (e.g., Burry will be promoted 8/10 so the base salary listed is the projected amount)." sqref="A104:K104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/>
    <dataValidation type="whole" operator="greaterThanOrEqual" allowBlank="1" showErrorMessage="1" promptTitle="Equipment costs" prompt="Fill in the amount of the equipment on this line, in the year it will be purchased." errorTitle="Equipment price" error="Equipment price must be $5,000 or greater.  If the price is less than $5,000, you must enter it in the Other Expenses section." sqref="F35:I40">
      <formula1>5000</formula1>
    </dataValidation>
    <dataValidation allowBlank="1" showErrorMessage="1" sqref="K41 K82:K92"/>
    <dataValidation allowBlank="1" showErrorMessage="1" promptTitle="Patient care costs" prompt="Fill in the amount of patient care costs for this year in this cell." sqref="E47:E49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/>
  </dataValidation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S56"/>
  <sheetViews>
    <sheetView zoomScalePageLayoutView="0" workbookViewId="0" topLeftCell="A38">
      <selection activeCell="B43" sqref="B43:F44"/>
    </sheetView>
  </sheetViews>
  <sheetFormatPr defaultColWidth="9.140625" defaultRowHeight="12.75"/>
  <cols>
    <col min="1" max="1" width="36.57421875" style="27" customWidth="1"/>
    <col min="2" max="2" width="9.57421875" style="27" bestFit="1" customWidth="1"/>
    <col min="3" max="3" width="9.7109375" style="27" bestFit="1" customWidth="1"/>
    <col min="4" max="4" width="9.140625" style="27" customWidth="1"/>
    <col min="5" max="5" width="9.57421875" style="27" bestFit="1" customWidth="1"/>
    <col min="6" max="6" width="9.140625" style="27" customWidth="1"/>
    <col min="7" max="7" width="1.421875" style="27" customWidth="1"/>
    <col min="8" max="8" width="11.7109375" style="27" customWidth="1"/>
    <col min="9" max="15" width="9.140625" style="27" customWidth="1"/>
  </cols>
  <sheetData>
    <row r="2" spans="1:19" s="50" customFormat="1" ht="15.75">
      <c r="A2" s="155" t="s">
        <v>69</v>
      </c>
      <c r="B2" s="155"/>
      <c r="C2" s="155"/>
      <c r="D2" s="155"/>
      <c r="E2" s="155"/>
      <c r="F2" s="155"/>
      <c r="G2" s="155"/>
      <c r="H2" s="15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8" ht="12.75">
      <c r="A3" s="156" t="s">
        <v>70</v>
      </c>
      <c r="B3" s="156"/>
      <c r="C3" s="156"/>
      <c r="D3" s="156"/>
      <c r="E3" s="156"/>
      <c r="F3" s="156"/>
      <c r="G3" s="156"/>
      <c r="H3" s="156"/>
    </row>
    <row r="4" spans="1:8" ht="12.75">
      <c r="A4" s="30" t="s">
        <v>28</v>
      </c>
      <c r="B4" s="157"/>
      <c r="C4" s="157"/>
      <c r="D4" s="157"/>
      <c r="E4" s="157"/>
      <c r="F4" s="157"/>
      <c r="G4" s="157"/>
      <c r="H4" s="157"/>
    </row>
    <row r="5" spans="1:8" ht="12.75">
      <c r="A5" s="30" t="s">
        <v>160</v>
      </c>
      <c r="B5" s="157"/>
      <c r="C5" s="157"/>
      <c r="D5" s="157"/>
      <c r="E5" s="157"/>
      <c r="F5" s="157"/>
      <c r="G5" s="157"/>
      <c r="H5" s="157"/>
    </row>
    <row r="6" spans="1:15" s="4" customFormat="1" ht="1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5" s="3" customFormat="1" ht="1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5" s="3" customFormat="1" ht="1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5" s="5" customFormat="1" ht="1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8" ht="12.75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8" ht="12.75">
      <c r="A12" s="156" t="s">
        <v>71</v>
      </c>
      <c r="B12" s="156"/>
      <c r="C12" s="156"/>
      <c r="D12" s="156"/>
      <c r="E12" s="156"/>
      <c r="F12" s="156"/>
      <c r="G12" s="156"/>
      <c r="H12" s="156"/>
    </row>
    <row r="13" spans="1:8" ht="12.75">
      <c r="A13" s="30" t="s">
        <v>28</v>
      </c>
      <c r="B13" s="157"/>
      <c r="C13" s="157"/>
      <c r="D13" s="157"/>
      <c r="E13" s="157"/>
      <c r="F13" s="157"/>
      <c r="G13" s="157"/>
      <c r="H13" s="157"/>
    </row>
    <row r="14" spans="1:8" ht="12.75">
      <c r="A14" s="30" t="s">
        <v>160</v>
      </c>
      <c r="B14" s="157"/>
      <c r="C14" s="157"/>
      <c r="D14" s="157"/>
      <c r="E14" s="157"/>
      <c r="F14" s="157"/>
      <c r="G14" s="157"/>
      <c r="H14" s="157"/>
    </row>
    <row r="15" spans="1:15" s="4" customFormat="1" ht="1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5" s="3" customFormat="1" ht="1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8" ht="12.75">
      <c r="A21" s="156" t="s">
        <v>72</v>
      </c>
      <c r="B21" s="156"/>
      <c r="C21" s="156"/>
      <c r="D21" s="156"/>
      <c r="E21" s="156"/>
      <c r="F21" s="156"/>
      <c r="G21" s="156"/>
      <c r="H21" s="156"/>
    </row>
    <row r="22" spans="1:8" ht="12.75">
      <c r="A22" s="30" t="s">
        <v>28</v>
      </c>
      <c r="B22" s="157"/>
      <c r="C22" s="157"/>
      <c r="D22" s="157"/>
      <c r="E22" s="157"/>
      <c r="F22" s="157"/>
      <c r="G22" s="157"/>
      <c r="H22" s="157"/>
    </row>
    <row r="23" spans="1:8" ht="12.75">
      <c r="A23" s="30" t="s">
        <v>160</v>
      </c>
      <c r="B23" s="157"/>
      <c r="C23" s="157"/>
      <c r="D23" s="157"/>
      <c r="E23" s="157"/>
      <c r="F23" s="157"/>
      <c r="G23" s="157"/>
      <c r="H23" s="157"/>
    </row>
    <row r="24" spans="1:15" s="4" customFormat="1" ht="1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8" ht="12.75">
      <c r="A30" s="156" t="s">
        <v>73</v>
      </c>
      <c r="B30" s="156"/>
      <c r="C30" s="156"/>
      <c r="D30" s="156"/>
      <c r="E30" s="156"/>
      <c r="F30" s="156"/>
      <c r="G30" s="156"/>
      <c r="H30" s="156"/>
    </row>
    <row r="31" spans="1:8" ht="12.75">
      <c r="A31" s="30" t="s">
        <v>28</v>
      </c>
      <c r="B31" s="157"/>
      <c r="C31" s="157"/>
      <c r="D31" s="157"/>
      <c r="E31" s="157"/>
      <c r="F31" s="157"/>
      <c r="G31" s="157"/>
      <c r="H31" s="157"/>
    </row>
    <row r="32" spans="1:8" ht="12.75">
      <c r="A32" s="30" t="s">
        <v>160</v>
      </c>
      <c r="B32" s="157"/>
      <c r="C32" s="157"/>
      <c r="D32" s="157"/>
      <c r="E32" s="157"/>
      <c r="F32" s="157"/>
      <c r="G32" s="157"/>
      <c r="H32" s="157"/>
    </row>
    <row r="33" spans="1:15" s="4" customFormat="1" ht="1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6" ht="12.75">
      <c r="A38" s="36"/>
      <c r="B38" s="37"/>
      <c r="C38" s="37"/>
      <c r="D38" s="37"/>
      <c r="E38" s="37"/>
      <c r="F38" s="37"/>
    </row>
    <row r="39" spans="1:8" ht="12.75">
      <c r="A39" s="156" t="s">
        <v>74</v>
      </c>
      <c r="B39" s="156"/>
      <c r="C39" s="156"/>
      <c r="D39" s="156"/>
      <c r="E39" s="156"/>
      <c r="F39" s="156"/>
      <c r="G39" s="156"/>
      <c r="H39" s="156"/>
    </row>
    <row r="40" spans="1:8" ht="12.75">
      <c r="A40" s="30" t="s">
        <v>28</v>
      </c>
      <c r="B40" s="157"/>
      <c r="C40" s="157"/>
      <c r="D40" s="157"/>
      <c r="E40" s="157"/>
      <c r="F40" s="157"/>
      <c r="G40" s="157"/>
      <c r="H40" s="157"/>
    </row>
    <row r="41" spans="1:8" ht="12.75">
      <c r="A41" s="30" t="s">
        <v>160</v>
      </c>
      <c r="B41" s="157"/>
      <c r="C41" s="157"/>
      <c r="D41" s="157"/>
      <c r="E41" s="157"/>
      <c r="F41" s="157"/>
      <c r="G41" s="157"/>
      <c r="H41" s="157"/>
    </row>
    <row r="42" spans="1:15" s="4" customFormat="1" ht="1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8" s="27" customFormat="1" ht="1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ht="12.75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ht="12.75">
      <c r="A50" s="47" t="s">
        <v>55</v>
      </c>
      <c r="B50" s="29">
        <f aca="true" t="shared" si="0" ref="B50:F51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ht="12.75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ht="12.75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ht="12.75">
      <c r="E54" s="62"/>
    </row>
    <row r="55" ht="12.75">
      <c r="E55" s="62"/>
    </row>
    <row r="56" ht="12.75">
      <c r="E56" s="62"/>
    </row>
  </sheetData>
  <sheetProtection/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dataValidations count="19">
    <dataValidation allowBlank="1" showErrorMessage="1" promptTitle="Institution" prompt="fill in the name of the institution you will be subcontracting to (e.g., Brown University)." sqref="B4:H4 B13:H13 B22:H22 B31:H31 B40:H40"/>
    <dataValidation allowBlank="1" showErrorMessage="1" promptTitle="Principal Investigator" prompt="fill in the name of the PI at this subcontract site (e.g., Chris Meloni)." sqref="B5:H5 B14:H14 B23:H23"/>
    <dataValidation allowBlank="1" showErrorMessage="1" promptTitle="Principal Investigator" prompt="fill in the name of the PI at this subcontract site (e.g., Chris Meloni)." sqref="B32:H32 B41:H41"/>
    <dataValidation allowBlank="1" showErrorMessage="1" promptTitle="Subcontactor indirect costs" prompt="fill in the indirect costs the subcontractee is charging for each year of the project." sqref="B8:F8 B17:F17 B26:F26 B35:F35 B44:F44"/>
    <dataValidation allowBlank="1" showInputMessage="1" showErrorMessage="1" promptTitle="Annual F/A inclusion totals" prompt="Annual total of all subcontract costs that will be included in UL's indirect costs." sqref="B48:F48"/>
    <dataValidation allowBlank="1" showInputMessage="1" showErrorMessage="1" promptTitle="Total F/A inclusion" prompt="Total of all subcontract costs that will be included in UL's indirect costs." sqref="H48"/>
    <dataValidation allowBlank="1" showInputMessage="1" showErrorMessage="1" promptTitle="Annual F/A exclusions" prompt="Annual total of all subcontract costs that will be excluded from UL's indirect costs (exceed $25,000)." sqref="B49:F49"/>
    <dataValidation allowBlank="1" showInputMessage="1" showErrorMessage="1" promptTitle="Total F/A exclusions" prompt="Total of all subcontract costs that will be excluded from UL's indirect costs (exceed $25,000) for this project." sqref="H49"/>
    <dataValidation allowBlank="1" showInputMessage="1" showErrorMessage="1" promptTitle="Annual direct costs" prompt="Annual total of all direct costs charged by all subcontractors." sqref="B50:F50"/>
    <dataValidation allowBlank="1" showInputMessage="1" showErrorMessage="1" promptTitle="Annual indirect costs totals" prompt="Annual total of all indirect costs charged by all subcontractors." sqref="B51:F51"/>
    <dataValidation allowBlank="1" showInputMessage="1" showErrorMessage="1" promptTitle="Annual total subcontractor costs" prompt="Annual total of both direct and indirect costs for all subcontractors." sqref="B52:F52"/>
    <dataValidation allowBlank="1" showInputMessage="1" showErrorMessage="1" promptTitle="Total direct costs" prompt="Total of all subcontractor direct costs for the entire project." sqref="H50"/>
    <dataValidation allowBlank="1" showInputMessage="1" showErrorMessage="1" promptTitle="Total indirect costs" prompt="Total of all subcontractor indirect costs for the entire project." sqref="H51"/>
    <dataValidation allowBlank="1" showInputMessage="1" showErrorMessage="1" promptTitle="Total subcontractors contacts" prompt="Total of both direct and indirect costs for all subcontractors for the entire project period." sqref="H52"/>
    <dataValidation allowBlank="1" showErrorMessage="1" promptTitle="Annual direct costs" prompt="fill in the direct costs the subcontractee is charging for each year of the project." sqref="B34:F34 B7:F7 B16:F16 B25:F25 B43:F43"/>
    <dataValidation allowBlank="1" showErrorMessage="1" promptTitle="Subcontractor annual costs" prompt="Automatically totals the direct and indirect costs for each year." sqref="B9:F9 B18:F18 B27:F27 B36:F36 B45:F45"/>
    <dataValidation allowBlank="1" showErrorMessage="1" promptTitle="F/A amounts included" prompt="The amount of this year's budget that will be included in UL's indirect costs (&lt;$25,000)." sqref="B10:F10 B19:F19 B28:F28 B37:F37 B46:F46"/>
    <dataValidation allowBlank="1" showErrorMessage="1" promptTitle="Project direct costs" prompt="Total direct costs charged by this sponsor for the entire project period." sqref="H7 H16 H25 H34 H43"/>
    <dataValidation allowBlank="1" showErrorMessage="1" promptTitle="Subcontractor total project cost" prompt="Total amount of direct and indirect costs that this subcontractor is charging for the entire project period." sqref="H9 H18 H27 H36 H45"/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66"/>
  <sheetViews>
    <sheetView zoomScalePageLayoutView="0" workbookViewId="0" topLeftCell="A1">
      <selection activeCell="J4" sqref="J4:P26"/>
    </sheetView>
  </sheetViews>
  <sheetFormatPr defaultColWidth="9.140625" defaultRowHeight="12.75"/>
  <cols>
    <col min="1" max="2" width="10.7109375" style="0" customWidth="1"/>
    <col min="3" max="3" width="16.57421875" style="0" customWidth="1"/>
    <col min="4" max="4" width="19.57421875" style="0" bestFit="1" customWidth="1"/>
    <col min="5" max="5" width="19.8515625" style="0" bestFit="1" customWidth="1"/>
    <col min="6" max="6" width="15.7109375" style="0" customWidth="1"/>
    <col min="9" max="9" width="10.140625" style="0" bestFit="1" customWidth="1"/>
    <col min="10" max="10" width="28.8515625" style="0" bestFit="1" customWidth="1"/>
  </cols>
  <sheetData>
    <row r="2" spans="1:19" s="50" customFormat="1" ht="15.75">
      <c r="A2" s="155" t="s">
        <v>95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4" spans="1:6" ht="12.75">
      <c r="A4" s="159" t="s">
        <v>96</v>
      </c>
      <c r="B4" s="160"/>
      <c r="C4" s="160"/>
      <c r="D4" s="160"/>
      <c r="E4" s="160"/>
      <c r="F4" s="161"/>
    </row>
    <row r="5" spans="1:6" ht="12.75">
      <c r="A5" s="162" t="s">
        <v>97</v>
      </c>
      <c r="B5" s="162"/>
      <c r="C5" s="162"/>
      <c r="D5" s="163">
        <f>'MAIN SHEET'!B4</f>
        <v>0</v>
      </c>
      <c r="E5" s="163"/>
      <c r="F5" s="163"/>
    </row>
    <row r="6" spans="1:6" ht="12.75">
      <c r="A6" s="162" t="s">
        <v>98</v>
      </c>
      <c r="B6" s="162"/>
      <c r="C6" s="162"/>
      <c r="D6" s="164" t="str">
        <f>TEXT('MAIN SHEET'!B5,"mm/dd/yyyy")&amp;" - "&amp;TEXT('MAIN SHEET'!B6,"mm/dd/yyyy")</f>
        <v>12/01/2014 - 11/30/2019</v>
      </c>
      <c r="E6" s="164"/>
      <c r="F6" s="164"/>
    </row>
    <row r="7" spans="1:6" ht="12.75">
      <c r="A7" s="162" t="s">
        <v>99</v>
      </c>
      <c r="B7" s="162"/>
      <c r="C7" s="162"/>
      <c r="D7" s="165">
        <f>'MAIN SHEET'!K99</f>
        <v>1875000</v>
      </c>
      <c r="E7" s="165"/>
      <c r="F7" s="165"/>
    </row>
    <row r="8" spans="1:6" ht="12.75">
      <c r="A8" s="162" t="s">
        <v>100</v>
      </c>
      <c r="B8" s="162"/>
      <c r="C8" s="162"/>
      <c r="D8" s="165">
        <f>D7</f>
        <v>1875000</v>
      </c>
      <c r="E8" s="165"/>
      <c r="F8" s="165"/>
    </row>
    <row r="11" spans="1:6" ht="12.75">
      <c r="A11" s="159" t="s">
        <v>77</v>
      </c>
      <c r="B11" s="160"/>
      <c r="C11" s="160"/>
      <c r="D11" s="160"/>
      <c r="E11" s="160"/>
      <c r="F11" s="161"/>
    </row>
    <row r="12" spans="1:6" ht="12.75">
      <c r="A12" s="70" t="s">
        <v>67</v>
      </c>
      <c r="B12" s="70" t="s">
        <v>68</v>
      </c>
      <c r="F12" s="68" t="s">
        <v>79</v>
      </c>
    </row>
    <row r="13" spans="1:6" ht="12.75">
      <c r="A13" s="65">
        <f>'MAIN SHEET'!E8</f>
        <v>41974</v>
      </c>
      <c r="B13" s="65">
        <f>'MAIN SHEET'!E9</f>
        <v>42338</v>
      </c>
      <c r="C13" s="162" t="s">
        <v>78</v>
      </c>
      <c r="D13" s="162"/>
      <c r="E13" s="162"/>
      <c r="F13" s="66">
        <f>'MAIN SHEET'!E93-SUBCONTRACTS!B51</f>
        <v>250000</v>
      </c>
    </row>
    <row r="14" spans="1:9" ht="12.75">
      <c r="A14" s="162" t="s">
        <v>56</v>
      </c>
      <c r="B14" s="162"/>
      <c r="C14" s="162"/>
      <c r="D14" s="162"/>
      <c r="E14" s="162"/>
      <c r="F14" s="66">
        <f>SUBCONTRACTS!B51</f>
        <v>0</v>
      </c>
      <c r="I14" s="1"/>
    </row>
    <row r="15" spans="1:6" ht="12.75">
      <c r="A15" s="162" t="s">
        <v>80</v>
      </c>
      <c r="B15" s="162"/>
      <c r="C15" s="162"/>
      <c r="D15" s="162"/>
      <c r="E15" s="162"/>
      <c r="F15" s="66">
        <f>SUM(F13:F14)</f>
        <v>250000</v>
      </c>
    </row>
    <row r="17" spans="3:6" ht="12.75">
      <c r="C17" s="69" t="s">
        <v>81</v>
      </c>
      <c r="D17" s="69" t="s">
        <v>82</v>
      </c>
      <c r="E17" s="69" t="s">
        <v>83</v>
      </c>
      <c r="F17" s="69" t="s">
        <v>79</v>
      </c>
    </row>
    <row r="18" spans="3:6" ht="12.75">
      <c r="C18" s="64" t="s">
        <v>84</v>
      </c>
      <c r="D18" s="67">
        <f>'MAIN SHEET'!E96</f>
        <v>0.5</v>
      </c>
      <c r="E18" s="66">
        <f>'MAIN SHEET'!E95</f>
        <v>250000</v>
      </c>
      <c r="F18" s="66">
        <f>'MAIN SHEET'!E97</f>
        <v>125000</v>
      </c>
    </row>
    <row r="19" spans="3:6" ht="12.75">
      <c r="C19" s="114"/>
      <c r="D19" s="67"/>
      <c r="E19" s="66"/>
      <c r="F19" s="66">
        <f>IF('MAIN SHEET'!E96&gt;0.49,ROUNDUP(D19*E19,0),"")</f>
        <v>0</v>
      </c>
    </row>
    <row r="20" spans="5:6" ht="12.75">
      <c r="E20" s="115"/>
      <c r="F20" s="115"/>
    </row>
    <row r="21" spans="1:6" ht="12.75">
      <c r="A21" s="159" t="s">
        <v>85</v>
      </c>
      <c r="B21" s="160"/>
      <c r="C21" s="160"/>
      <c r="D21" s="160"/>
      <c r="E21" s="160"/>
      <c r="F21" s="161"/>
    </row>
    <row r="22" spans="1:6" ht="12.75">
      <c r="A22" s="70" t="s">
        <v>67</v>
      </c>
      <c r="B22" s="70" t="s">
        <v>68</v>
      </c>
      <c r="F22" s="68" t="s">
        <v>79</v>
      </c>
    </row>
    <row r="23" spans="1:6" ht="12.75">
      <c r="A23" s="65">
        <f>'MAIN SHEET'!F8</f>
        <v>42339</v>
      </c>
      <c r="B23" s="65">
        <f>'MAIN SHEET'!F9</f>
        <v>42704</v>
      </c>
      <c r="C23" s="162" t="s">
        <v>78</v>
      </c>
      <c r="D23" s="162"/>
      <c r="E23" s="162"/>
      <c r="F23" s="66">
        <f>'MAIN SHEET'!F93-SUBCONTRACTS!C51</f>
        <v>250000</v>
      </c>
    </row>
    <row r="24" spans="1:6" ht="12.75">
      <c r="A24" s="162" t="s">
        <v>56</v>
      </c>
      <c r="B24" s="162"/>
      <c r="C24" s="162"/>
      <c r="D24" s="162"/>
      <c r="E24" s="162"/>
      <c r="F24" s="66">
        <f>SUBCONTRACTS!C51</f>
        <v>0</v>
      </c>
    </row>
    <row r="25" spans="1:6" ht="12.75">
      <c r="A25" s="162" t="s">
        <v>80</v>
      </c>
      <c r="B25" s="162"/>
      <c r="C25" s="162"/>
      <c r="D25" s="162"/>
      <c r="E25" s="162"/>
      <c r="F25" s="66">
        <f>SUM(F23:F24)</f>
        <v>250000</v>
      </c>
    </row>
    <row r="27" spans="3:6" ht="12.75">
      <c r="C27" s="69" t="s">
        <v>81</v>
      </c>
      <c r="D27" s="69" t="s">
        <v>82</v>
      </c>
      <c r="E27" s="69" t="s">
        <v>83</v>
      </c>
      <c r="F27" s="69" t="s">
        <v>79</v>
      </c>
    </row>
    <row r="28" spans="3:6" ht="12.75">
      <c r="C28" s="64" t="s">
        <v>84</v>
      </c>
      <c r="D28" s="67">
        <f>'MAIN SHEET'!F96</f>
        <v>0.5</v>
      </c>
      <c r="E28" s="66">
        <f>'MAIN SHEET'!F95</f>
        <v>250000</v>
      </c>
      <c r="F28" s="66">
        <f>'MAIN SHEET'!F97</f>
        <v>125000</v>
      </c>
    </row>
    <row r="29" spans="3:6" ht="12.75">
      <c r="C29" s="63"/>
      <c r="D29" s="67"/>
      <c r="E29" s="66"/>
      <c r="F29" s="66"/>
    </row>
    <row r="31" spans="1:6" ht="12.75">
      <c r="A31" s="159" t="s">
        <v>86</v>
      </c>
      <c r="B31" s="160"/>
      <c r="C31" s="160"/>
      <c r="D31" s="160"/>
      <c r="E31" s="160"/>
      <c r="F31" s="161"/>
    </row>
    <row r="32" spans="1:6" ht="12.75">
      <c r="A32" s="70" t="s">
        <v>67</v>
      </c>
      <c r="B32" s="70" t="s">
        <v>68</v>
      </c>
      <c r="F32" s="68" t="s">
        <v>79</v>
      </c>
    </row>
    <row r="33" spans="1:6" ht="12.75">
      <c r="A33" s="65">
        <f>'MAIN SHEET'!G8</f>
        <v>42705</v>
      </c>
      <c r="B33" s="65">
        <f>'MAIN SHEET'!G9</f>
        <v>43069</v>
      </c>
      <c r="C33" s="162" t="s">
        <v>78</v>
      </c>
      <c r="D33" s="162"/>
      <c r="E33" s="162"/>
      <c r="F33" s="66">
        <f>'MAIN SHEET'!G93-SUBCONTRACTS!D51</f>
        <v>250000</v>
      </c>
    </row>
    <row r="34" spans="1:6" ht="12.75">
      <c r="A34" s="162" t="s">
        <v>56</v>
      </c>
      <c r="B34" s="162"/>
      <c r="C34" s="162"/>
      <c r="D34" s="162"/>
      <c r="E34" s="162"/>
      <c r="F34" s="66">
        <f>SUBCONTRACTS!D51</f>
        <v>0</v>
      </c>
    </row>
    <row r="35" spans="1:6" ht="12.75">
      <c r="A35" s="162" t="s">
        <v>80</v>
      </c>
      <c r="B35" s="162"/>
      <c r="C35" s="162"/>
      <c r="D35" s="162"/>
      <c r="E35" s="162"/>
      <c r="F35" s="66">
        <f>SUM(F33:F34)</f>
        <v>250000</v>
      </c>
    </row>
    <row r="37" spans="3:6" ht="12.75">
      <c r="C37" s="69" t="s">
        <v>81</v>
      </c>
      <c r="D37" s="69" t="s">
        <v>82</v>
      </c>
      <c r="E37" s="69" t="s">
        <v>83</v>
      </c>
      <c r="F37" s="69" t="s">
        <v>79</v>
      </c>
    </row>
    <row r="38" spans="3:6" ht="12.75">
      <c r="C38" s="64" t="s">
        <v>84</v>
      </c>
      <c r="D38" s="67">
        <f>'MAIN SHEET'!G96</f>
        <v>0.5</v>
      </c>
      <c r="E38" s="66">
        <f>'MAIN SHEET'!G95</f>
        <v>250000</v>
      </c>
      <c r="F38" s="66">
        <f>'MAIN SHEET'!G97</f>
        <v>125000</v>
      </c>
    </row>
    <row r="39" spans="3:6" ht="12.75">
      <c r="C39" s="63"/>
      <c r="D39" s="67"/>
      <c r="E39" s="66"/>
      <c r="F39" s="66"/>
    </row>
    <row r="41" spans="1:6" ht="12.75">
      <c r="A41" s="159" t="s">
        <v>87</v>
      </c>
      <c r="B41" s="160"/>
      <c r="C41" s="160"/>
      <c r="D41" s="160"/>
      <c r="E41" s="160"/>
      <c r="F41" s="161"/>
    </row>
    <row r="42" spans="1:6" ht="12.75">
      <c r="A42" s="70" t="s">
        <v>67</v>
      </c>
      <c r="B42" s="70" t="s">
        <v>68</v>
      </c>
      <c r="F42" s="68" t="s">
        <v>79</v>
      </c>
    </row>
    <row r="43" spans="1:6" ht="12.75">
      <c r="A43" s="65">
        <f>'MAIN SHEET'!H8</f>
        <v>43070</v>
      </c>
      <c r="B43" s="65">
        <f>'MAIN SHEET'!H9</f>
        <v>43434</v>
      </c>
      <c r="C43" s="162" t="s">
        <v>78</v>
      </c>
      <c r="D43" s="162"/>
      <c r="E43" s="162"/>
      <c r="F43" s="66">
        <f>'MAIN SHEET'!H93-SUBCONTRACTS!E51</f>
        <v>250000</v>
      </c>
    </row>
    <row r="44" spans="1:6" ht="12.75">
      <c r="A44" s="162" t="s">
        <v>56</v>
      </c>
      <c r="B44" s="162"/>
      <c r="C44" s="162"/>
      <c r="D44" s="162"/>
      <c r="E44" s="162"/>
      <c r="F44" s="66">
        <f>SUBCONTRACTS!E51</f>
        <v>0</v>
      </c>
    </row>
    <row r="45" spans="1:6" ht="12.75">
      <c r="A45" s="162" t="s">
        <v>80</v>
      </c>
      <c r="B45" s="162"/>
      <c r="C45" s="162"/>
      <c r="D45" s="162"/>
      <c r="E45" s="162"/>
      <c r="F45" s="66">
        <f>SUM(F43:F44)</f>
        <v>250000</v>
      </c>
    </row>
    <row r="47" spans="3:6" ht="12.75">
      <c r="C47" s="69" t="s">
        <v>81</v>
      </c>
      <c r="D47" s="69" t="s">
        <v>82</v>
      </c>
      <c r="E47" s="69" t="s">
        <v>83</v>
      </c>
      <c r="F47" s="69" t="s">
        <v>79</v>
      </c>
    </row>
    <row r="48" spans="3:6" ht="12.75">
      <c r="C48" s="64" t="s">
        <v>84</v>
      </c>
      <c r="D48" s="67">
        <f>'MAIN SHEET'!H96</f>
        <v>0.5</v>
      </c>
      <c r="E48" s="66">
        <f>'MAIN SHEET'!H95</f>
        <v>250000</v>
      </c>
      <c r="F48" s="66">
        <f>'MAIN SHEET'!H97</f>
        <v>125000</v>
      </c>
    </row>
    <row r="49" spans="3:6" ht="12.75">
      <c r="C49" s="63"/>
      <c r="D49" s="67"/>
      <c r="E49" s="66"/>
      <c r="F49" s="66"/>
    </row>
    <row r="51" spans="1:6" ht="12.75">
      <c r="A51" s="159" t="s">
        <v>88</v>
      </c>
      <c r="B51" s="160"/>
      <c r="C51" s="160"/>
      <c r="D51" s="160"/>
      <c r="E51" s="160"/>
      <c r="F51" s="161"/>
    </row>
    <row r="52" spans="1:6" ht="12.75">
      <c r="A52" s="70" t="s">
        <v>67</v>
      </c>
      <c r="B52" s="70" t="s">
        <v>68</v>
      </c>
      <c r="F52" s="68" t="s">
        <v>79</v>
      </c>
    </row>
    <row r="53" spans="1:6" ht="12.75">
      <c r="A53" s="65">
        <f>'MAIN SHEET'!I8</f>
        <v>43435</v>
      </c>
      <c r="B53" s="65">
        <f>'MAIN SHEET'!I9</f>
        <v>43799</v>
      </c>
      <c r="C53" s="162" t="s">
        <v>78</v>
      </c>
      <c r="D53" s="162"/>
      <c r="E53" s="162"/>
      <c r="F53" s="66">
        <f>'MAIN SHEET'!I93-SUBCONTRACTS!F51</f>
        <v>250000</v>
      </c>
    </row>
    <row r="54" spans="1:6" ht="12.75">
      <c r="A54" s="162" t="s">
        <v>56</v>
      </c>
      <c r="B54" s="162"/>
      <c r="C54" s="162"/>
      <c r="D54" s="162"/>
      <c r="E54" s="162"/>
      <c r="F54" s="66">
        <f>SUBCONTRACTS!F51</f>
        <v>0</v>
      </c>
    </row>
    <row r="55" spans="1:6" ht="12.75">
      <c r="A55" s="162" t="s">
        <v>80</v>
      </c>
      <c r="B55" s="162"/>
      <c r="C55" s="162"/>
      <c r="D55" s="162"/>
      <c r="E55" s="162"/>
      <c r="F55" s="66">
        <f>SUM(F53:F54)</f>
        <v>250000</v>
      </c>
    </row>
    <row r="57" spans="3:6" ht="12.75">
      <c r="C57" s="69" t="s">
        <v>81</v>
      </c>
      <c r="D57" s="69" t="s">
        <v>82</v>
      </c>
      <c r="E57" s="69" t="s">
        <v>83</v>
      </c>
      <c r="F57" s="69" t="s">
        <v>79</v>
      </c>
    </row>
    <row r="58" spans="3:6" ht="12.75">
      <c r="C58" s="64" t="s">
        <v>84</v>
      </c>
      <c r="D58" s="67">
        <f>'MAIN SHEET'!I96</f>
        <v>0.5</v>
      </c>
      <c r="E58" s="66">
        <f>'MAIN SHEET'!I95</f>
        <v>250000</v>
      </c>
      <c r="F58" s="66">
        <f>'MAIN SHEET'!I97</f>
        <v>125000</v>
      </c>
    </row>
    <row r="59" spans="3:6" ht="12.75">
      <c r="C59" s="63"/>
      <c r="D59" s="67"/>
      <c r="E59" s="66"/>
      <c r="F59" s="66"/>
    </row>
    <row r="61" spans="1:6" ht="12.75">
      <c r="A61" s="159" t="s">
        <v>89</v>
      </c>
      <c r="B61" s="160"/>
      <c r="C61" s="160"/>
      <c r="D61" s="160"/>
      <c r="E61" s="160"/>
      <c r="F61" s="161"/>
    </row>
    <row r="62" spans="1:6" ht="12.75">
      <c r="A62" s="158" t="s">
        <v>90</v>
      </c>
      <c r="B62" s="158"/>
      <c r="C62" s="158"/>
      <c r="D62" s="158"/>
      <c r="E62" s="158"/>
      <c r="F62" s="66">
        <f>'MAIN SHEET'!K93-SUBCONTRACTS!H51</f>
        <v>1250000</v>
      </c>
    </row>
    <row r="63" spans="1:6" ht="12.75">
      <c r="A63" s="158" t="s">
        <v>91</v>
      </c>
      <c r="B63" s="158"/>
      <c r="C63" s="158"/>
      <c r="D63" s="158"/>
      <c r="E63" s="158"/>
      <c r="F63" s="66">
        <f>SUBCONTRACTS!H51</f>
        <v>0</v>
      </c>
    </row>
    <row r="64" spans="1:6" ht="12.75">
      <c r="A64" s="158" t="s">
        <v>92</v>
      </c>
      <c r="B64" s="158"/>
      <c r="C64" s="158"/>
      <c r="D64" s="158"/>
      <c r="E64" s="158"/>
      <c r="F64" s="66">
        <f>'MAIN SHEET'!K93</f>
        <v>1250000</v>
      </c>
    </row>
    <row r="65" spans="1:6" ht="12.75">
      <c r="A65" s="158" t="s">
        <v>93</v>
      </c>
      <c r="B65" s="158"/>
      <c r="C65" s="158"/>
      <c r="D65" s="158"/>
      <c r="E65" s="158"/>
      <c r="F65" s="66">
        <f>'MAIN SHEET'!K97</f>
        <v>625000</v>
      </c>
    </row>
    <row r="66" spans="1:6" ht="12.75">
      <c r="A66" s="158" t="s">
        <v>94</v>
      </c>
      <c r="B66" s="158"/>
      <c r="C66" s="158"/>
      <c r="D66" s="158"/>
      <c r="E66" s="158"/>
      <c r="F66" s="66">
        <f>'MAIN SHEET'!K99</f>
        <v>1875000</v>
      </c>
    </row>
  </sheetData>
  <sheetProtection/>
  <mergeCells count="36"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  <mergeCell ref="A35:E35"/>
    <mergeCell ref="A41:F41"/>
    <mergeCell ref="C43:E43"/>
    <mergeCell ref="A44:E44"/>
    <mergeCell ref="A25:E25"/>
    <mergeCell ref="A31:F31"/>
    <mergeCell ref="C33:E33"/>
    <mergeCell ref="A34:E34"/>
    <mergeCell ref="A55:E55"/>
    <mergeCell ref="A61:F61"/>
    <mergeCell ref="A62:E62"/>
    <mergeCell ref="A63:E63"/>
    <mergeCell ref="A45:E45"/>
    <mergeCell ref="A51:F51"/>
    <mergeCell ref="C53:E53"/>
    <mergeCell ref="A54:E54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</mergeCells>
  <printOptions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J2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8.8515625" style="0" bestFit="1" customWidth="1"/>
    <col min="2" max="7" width="12.7109375" style="0" customWidth="1"/>
  </cols>
  <sheetData>
    <row r="2" spans="1:7" ht="15">
      <c r="A2" s="166" t="s">
        <v>172</v>
      </c>
      <c r="B2" s="166"/>
      <c r="C2" s="166"/>
      <c r="D2" s="166"/>
      <c r="E2" s="166"/>
      <c r="F2" s="166"/>
      <c r="G2" s="166"/>
    </row>
    <row r="3" spans="1:7" ht="15">
      <c r="A3" s="166"/>
      <c r="B3" s="166"/>
      <c r="C3" s="166"/>
      <c r="D3" s="166"/>
      <c r="E3" s="166"/>
      <c r="F3" s="166"/>
      <c r="G3" s="166"/>
    </row>
    <row r="4" spans="1:7" ht="14.25">
      <c r="A4" s="167" t="s">
        <v>173</v>
      </c>
      <c r="B4" s="167"/>
      <c r="C4" s="167"/>
      <c r="D4" s="167"/>
      <c r="E4" s="167"/>
      <c r="F4" s="167"/>
      <c r="G4" s="167"/>
    </row>
    <row r="5" spans="1:7" ht="15">
      <c r="A5" s="119"/>
      <c r="B5" s="120" t="s">
        <v>4</v>
      </c>
      <c r="C5" s="120" t="s">
        <v>5</v>
      </c>
      <c r="D5" s="120" t="s">
        <v>6</v>
      </c>
      <c r="E5" s="120" t="s">
        <v>7</v>
      </c>
      <c r="F5" s="120" t="s">
        <v>8</v>
      </c>
      <c r="G5" s="120" t="s">
        <v>174</v>
      </c>
    </row>
    <row r="6" spans="1:7" ht="15">
      <c r="A6" s="121" t="s">
        <v>175</v>
      </c>
      <c r="B6" s="122">
        <f>'MAIN SHEET'!E41</f>
        <v>0</v>
      </c>
      <c r="C6" s="122">
        <f>'MAIN SHEET'!F41</f>
        <v>0</v>
      </c>
      <c r="D6" s="122">
        <f>'MAIN SHEET'!G41</f>
        <v>0</v>
      </c>
      <c r="E6" s="122">
        <f>'MAIN SHEET'!H41</f>
        <v>0</v>
      </c>
      <c r="F6" s="122">
        <f>'MAIN SHEET'!I41</f>
        <v>0</v>
      </c>
      <c r="G6" s="123">
        <f aca="true" t="shared" si="0" ref="G6:G12">SUM(B6:F6)</f>
        <v>0</v>
      </c>
    </row>
    <row r="7" spans="1:7" ht="15">
      <c r="A7" s="121" t="s">
        <v>41</v>
      </c>
      <c r="B7" s="122">
        <f>'MAIN SHEET'!E54</f>
        <v>0</v>
      </c>
      <c r="C7" s="122">
        <f>'MAIN SHEET'!F54</f>
        <v>0</v>
      </c>
      <c r="D7" s="122">
        <f>'MAIN SHEET'!G54</f>
        <v>0</v>
      </c>
      <c r="E7" s="122">
        <f>'MAIN SHEET'!H54</f>
        <v>0</v>
      </c>
      <c r="F7" s="122">
        <f>'MAIN SHEET'!I54</f>
        <v>0</v>
      </c>
      <c r="G7" s="123">
        <f t="shared" si="0"/>
        <v>0</v>
      </c>
    </row>
    <row r="8" spans="1:7" ht="15">
      <c r="A8" s="121" t="s">
        <v>176</v>
      </c>
      <c r="B8" s="122">
        <f>'MAIN SHEET'!E58</f>
        <v>0</v>
      </c>
      <c r="C8" s="122">
        <f>'MAIN SHEET'!F58</f>
        <v>0</v>
      </c>
      <c r="D8" s="122">
        <f>'MAIN SHEET'!G58</f>
        <v>0</v>
      </c>
      <c r="E8" s="122">
        <f>'MAIN SHEET'!H58</f>
        <v>0</v>
      </c>
      <c r="F8" s="122">
        <f>'MAIN SHEET'!I58</f>
        <v>0</v>
      </c>
      <c r="G8" s="123">
        <f t="shared" si="0"/>
        <v>0</v>
      </c>
    </row>
    <row r="9" spans="1:7" ht="15">
      <c r="A9" s="121" t="s">
        <v>177</v>
      </c>
      <c r="B9" s="122">
        <f>'MAIN SHEET'!E50</f>
        <v>0</v>
      </c>
      <c r="C9" s="122">
        <f>'MAIN SHEET'!F50</f>
        <v>0</v>
      </c>
      <c r="D9" s="122">
        <f>'MAIN SHEET'!G50</f>
        <v>0</v>
      </c>
      <c r="E9" s="122">
        <f>'MAIN SHEET'!H50</f>
        <v>0</v>
      </c>
      <c r="F9" s="122">
        <f>'MAIN SHEET'!I50</f>
        <v>0</v>
      </c>
      <c r="G9" s="123">
        <f t="shared" si="0"/>
        <v>0</v>
      </c>
    </row>
    <row r="10" spans="1:7" ht="15">
      <c r="A10" s="121" t="s">
        <v>178</v>
      </c>
      <c r="B10" s="122">
        <f>SUBCONTRACTS!B49</f>
        <v>0</v>
      </c>
      <c r="C10" s="122">
        <f>SUBCONTRACTS!C49</f>
        <v>0</v>
      </c>
      <c r="D10" s="122">
        <f>SUBCONTRACTS!D49</f>
        <v>0</v>
      </c>
      <c r="E10" s="122">
        <f>SUBCONTRACTS!E49</f>
        <v>0</v>
      </c>
      <c r="F10" s="122">
        <f>SUBCONTRACTS!F49</f>
        <v>0</v>
      </c>
      <c r="G10" s="123">
        <f t="shared" si="0"/>
        <v>0</v>
      </c>
    </row>
    <row r="11" spans="1:7" ht="15">
      <c r="A11" s="121" t="s">
        <v>23</v>
      </c>
      <c r="B11" s="122">
        <f>'MAIN SHEET'!E74</f>
        <v>0</v>
      </c>
      <c r="C11" s="122">
        <f>'MAIN SHEET'!F74</f>
        <v>0</v>
      </c>
      <c r="D11" s="122">
        <f>'MAIN SHEET'!G74</f>
        <v>0</v>
      </c>
      <c r="E11" s="122">
        <f>'MAIN SHEET'!H74</f>
        <v>0</v>
      </c>
      <c r="F11" s="122">
        <f>'MAIN SHEET'!I74</f>
        <v>0</v>
      </c>
      <c r="G11" s="123">
        <f t="shared" si="0"/>
        <v>0</v>
      </c>
    </row>
    <row r="12" spans="1:7" ht="15">
      <c r="A12" s="124" t="s">
        <v>49</v>
      </c>
      <c r="B12" s="123">
        <f>SUM(B6:B11)</f>
        <v>0</v>
      </c>
      <c r="C12" s="123">
        <f>SUM(C6:C11)</f>
        <v>0</v>
      </c>
      <c r="D12" s="123">
        <f>SUM(D6:D11)</f>
        <v>0</v>
      </c>
      <c r="E12" s="123">
        <f>SUM(E6:E11)</f>
        <v>0</v>
      </c>
      <c r="F12" s="123">
        <f>SUM(F6:F11)</f>
        <v>0</v>
      </c>
      <c r="G12" s="123">
        <f t="shared" si="0"/>
        <v>0</v>
      </c>
    </row>
    <row r="13" spans="1:7" ht="14.25">
      <c r="A13" s="119"/>
      <c r="B13" s="119"/>
      <c r="C13" s="119"/>
      <c r="D13" s="119"/>
      <c r="E13" s="119"/>
      <c r="F13" s="119"/>
      <c r="G13" s="119"/>
    </row>
    <row r="15" spans="1:7" ht="14.25">
      <c r="A15" s="119"/>
      <c r="B15" s="119"/>
      <c r="C15" s="119"/>
      <c r="D15" s="119"/>
      <c r="E15" s="119"/>
      <c r="F15" s="119"/>
      <c r="G15" s="119"/>
    </row>
    <row r="16" spans="1:7" ht="14.25">
      <c r="A16" s="119"/>
      <c r="B16" s="119"/>
      <c r="C16" s="119"/>
      <c r="D16" s="119"/>
      <c r="E16" s="119"/>
      <c r="F16" s="119"/>
      <c r="G16" s="119"/>
    </row>
    <row r="17" spans="1:10" ht="15">
      <c r="A17" s="125" t="s">
        <v>179</v>
      </c>
      <c r="B17" s="119"/>
      <c r="C17" s="119"/>
      <c r="D17" s="119"/>
      <c r="E17" s="119"/>
      <c r="F17" s="119"/>
      <c r="G17" s="119"/>
      <c r="J17" s="176" t="s">
        <v>191</v>
      </c>
    </row>
    <row r="18" spans="1:7" ht="15">
      <c r="A18" s="119" t="s">
        <v>190</v>
      </c>
      <c r="B18" s="119"/>
      <c r="C18" s="119"/>
      <c r="D18" s="119"/>
      <c r="E18" s="119"/>
      <c r="F18" s="119"/>
      <c r="G18" s="119"/>
    </row>
    <row r="19" spans="1:7" ht="14.25">
      <c r="A19" s="119" t="s">
        <v>180</v>
      </c>
      <c r="B19" s="119"/>
      <c r="C19" s="119"/>
      <c r="D19" s="119"/>
      <c r="E19" s="119"/>
      <c r="F19" s="119"/>
      <c r="G19" s="119"/>
    </row>
    <row r="20" spans="1:7" ht="15">
      <c r="A20" s="119" t="s">
        <v>184</v>
      </c>
      <c r="B20" s="119"/>
      <c r="C20" s="119"/>
      <c r="D20" s="119"/>
      <c r="E20" s="119"/>
      <c r="F20" s="119"/>
      <c r="G20" s="119"/>
    </row>
    <row r="21" spans="1:7" ht="14.25">
      <c r="A21" s="119" t="s">
        <v>185</v>
      </c>
      <c r="B21" s="119"/>
      <c r="C21" s="119"/>
      <c r="D21" s="119"/>
      <c r="E21" s="119"/>
      <c r="F21" s="119"/>
      <c r="G21" s="119"/>
    </row>
    <row r="22" spans="1:7" ht="15">
      <c r="A22" s="119" t="s">
        <v>186</v>
      </c>
      <c r="B22" s="119"/>
      <c r="C22" s="119"/>
      <c r="D22" s="119"/>
      <c r="E22" s="119"/>
      <c r="F22" s="119"/>
      <c r="G22" s="119"/>
    </row>
    <row r="23" spans="1:7" ht="14.25">
      <c r="A23" s="119" t="s">
        <v>187</v>
      </c>
      <c r="B23" s="119"/>
      <c r="C23" s="119"/>
      <c r="D23" s="119"/>
      <c r="E23" s="119"/>
      <c r="F23" s="119"/>
      <c r="G23" s="119"/>
    </row>
    <row r="24" spans="2:7" ht="14.25">
      <c r="B24" s="119"/>
      <c r="C24" s="119"/>
      <c r="D24" s="119"/>
      <c r="E24" s="119"/>
      <c r="F24" s="119"/>
      <c r="G24" s="119"/>
    </row>
    <row r="25" spans="1:7" ht="15">
      <c r="A25" s="125" t="s">
        <v>181</v>
      </c>
      <c r="B25" s="119"/>
      <c r="C25" s="119"/>
      <c r="D25" s="119"/>
      <c r="E25" s="119"/>
      <c r="F25" s="119"/>
      <c r="G25" s="119"/>
    </row>
    <row r="26" spans="1:7" ht="15">
      <c r="A26" s="119" t="s">
        <v>190</v>
      </c>
      <c r="B26" s="119"/>
      <c r="C26" s="119"/>
      <c r="D26" s="119"/>
      <c r="E26" s="119"/>
      <c r="F26" s="119"/>
      <c r="G26" s="119"/>
    </row>
    <row r="27" spans="1:7" ht="14.25">
      <c r="A27" s="119" t="s">
        <v>188</v>
      </c>
      <c r="B27" s="119"/>
      <c r="C27" s="119"/>
      <c r="D27" s="119"/>
      <c r="E27" s="119"/>
      <c r="F27" s="119"/>
      <c r="G27" s="119"/>
    </row>
    <row r="28" ht="14.25">
      <c r="A28" s="119" t="s">
        <v>189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Q4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1.8515625" style="21" customWidth="1"/>
    <col min="2" max="2" width="10.140625" style="21" bestFit="1" customWidth="1"/>
    <col min="3" max="3" width="2.42187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 customWidth="1"/>
  </cols>
  <sheetData>
    <row r="2" spans="1:17" ht="15.75">
      <c r="A2" s="155" t="s">
        <v>102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4" spans="1:6" ht="12">
      <c r="A4" s="170" t="s">
        <v>103</v>
      </c>
      <c r="B4" s="171"/>
      <c r="C4" s="171"/>
      <c r="D4" s="171"/>
      <c r="E4" s="171"/>
      <c r="F4" s="171"/>
    </row>
    <row r="5" spans="1:5" ht="12">
      <c r="A5" s="3" t="str">
        <f>TEXT('MAIN SHEET'!B5,"mm/dd/yyyy")&amp;" - "&amp;TEXT('MAIN SHEET'!B6,"mm/dd/yyyy")</f>
        <v>12/01/2014 - 11/30/2019</v>
      </c>
      <c r="B5" s="3"/>
      <c r="C5" s="3"/>
      <c r="D5" s="3"/>
      <c r="E5" s="3"/>
    </row>
    <row r="7" spans="1:9" s="22" customFormat="1" ht="12">
      <c r="A7" s="49" t="s">
        <v>104</v>
      </c>
      <c r="B7" s="49"/>
      <c r="C7" s="76"/>
      <c r="D7" s="168" t="s">
        <v>105</v>
      </c>
      <c r="E7" s="169"/>
      <c r="F7" s="77" t="s">
        <v>53</v>
      </c>
      <c r="G7" s="5"/>
      <c r="H7" s="5"/>
      <c r="I7" s="5"/>
    </row>
    <row r="8" spans="1:9" ht="1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>
        <f>IF(ISBLANK('MAIN SHEET'!V11),"",CONCATENATE('MAIN SHEET'!V11&amp;" ("&amp;'MAIN SHEET'!N11&amp;") ")&amp;IF(ISBLANK('MAIN SHEET'!V12),"",CONCATENATE(", "&amp;'MAIN SHEET'!V12&amp;" ("&amp;'MAIN SHEET'!N12&amp;") "))&amp;IF(ISBLANK('MAIN SHEET'!V13),"",CONCATENATE(", "&amp;'MAIN SHEET'!V13&amp;" ("&amp;'MAIN SHEET'!N13&amp;") "))&amp;IF(ISBLANK('MAIN SHEET'!V14),"",CONCATENATE(", "&amp;'MAIN SHEET'!V14&amp;" ("&amp;'MAIN SHEET'!N14&amp;") "))&amp;IF(ISBLANK('MAIN SHEET'!V15),"",CONCATENATE(", "&amp;'MAIN SHEET'!V15&amp;" ("&amp;'MAIN SHEET'!N15&amp;") "))&amp;IF(ISBLANK('MAIN SHEET'!V16),"",CONCATENATE(", "&amp;'MAIN SHEET'!V16&amp;" ("&amp;'MAIN SHEET'!N16&amp;") "))&amp;IF(ISBLANK('MAIN SHEET'!V17),"",CONCATENATE(", "&amp;'MAIN SHEET'!V17&amp;" ("&amp;'MAIN SHEET'!N17&amp;") "))&amp;IF(ISBLANK('MAIN SHEET'!V18),"",CONCATENATE(", "&amp;'MAIN SHEET'!V18&amp;" ("&amp;'MAIN SHEET'!N18&amp;") "))&amp;IF(ISBLANK('MAIN SHEET'!V19),"",CONCATENATE(", "&amp;'MAIN SHEET'!V19&amp;" ("&amp;'MAIN SHEET'!N19&amp;") "))&amp;IF(ISBLANK('MAIN SHEET'!V20),"",CONCATENATE(", "&amp;'MAIN SHEET'!V20&amp;" ("&amp;'MAIN SHEET'!N20&amp;") ")))</f>
      </c>
      <c r="G8" s="3"/>
      <c r="H8" s="3"/>
      <c r="I8" s="3"/>
    </row>
    <row r="9" spans="1:9" ht="1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>
        <f>F8</f>
      </c>
      <c r="G9" s="3"/>
      <c r="H9" s="3"/>
      <c r="I9" s="3"/>
    </row>
    <row r="10" spans="1:9" ht="1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9" ht="1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9" ht="1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9" ht="1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9" ht="1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9" ht="1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9" ht="1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9" ht="12">
      <c r="A17" s="3"/>
      <c r="B17" s="3"/>
      <c r="C17" s="3"/>
      <c r="D17" s="3"/>
      <c r="E17" s="3"/>
      <c r="F17" s="3"/>
      <c r="G17" s="3"/>
      <c r="H17" s="3"/>
      <c r="I17" s="3"/>
    </row>
    <row r="18" spans="1:9" ht="1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9" ht="1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9" ht="1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9" ht="1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9" ht="1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9" ht="1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9" ht="1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9" ht="1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9" ht="1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9" ht="12">
      <c r="A28" s="3"/>
      <c r="B28" s="3"/>
      <c r="C28" s="3"/>
      <c r="D28" s="3"/>
      <c r="E28" s="3"/>
      <c r="F28" s="3"/>
      <c r="G28" s="3"/>
      <c r="H28" s="3"/>
      <c r="I28" s="3"/>
    </row>
    <row r="29" spans="1:9" ht="1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9" ht="12">
      <c r="A30" s="14" t="s">
        <v>107</v>
      </c>
      <c r="B30" s="59">
        <f>'MAIN SHEET'!K97</f>
        <v>625000</v>
      </c>
      <c r="C30" s="3"/>
      <c r="D30" s="3"/>
      <c r="E30" s="3"/>
      <c r="F30" s="3"/>
      <c r="G30" s="3"/>
      <c r="H30" s="3"/>
      <c r="I30" s="3"/>
    </row>
    <row r="31" spans="1:9" ht="12">
      <c r="A31" s="14" t="s">
        <v>108</v>
      </c>
      <c r="B31" s="59">
        <f>'MAIN SHEET'!K99</f>
        <v>1875000</v>
      </c>
      <c r="C31" s="3"/>
      <c r="D31" s="3"/>
      <c r="E31" s="3"/>
      <c r="F31" s="3"/>
      <c r="G31" s="3"/>
      <c r="H31" s="3"/>
      <c r="I31" s="3"/>
    </row>
    <row r="32" spans="1:9" ht="12">
      <c r="A32" s="3"/>
      <c r="B32" s="3"/>
      <c r="C32" s="3"/>
      <c r="D32" s="3"/>
      <c r="E32" s="3"/>
      <c r="F32" s="3"/>
      <c r="G32" s="3"/>
      <c r="H32" s="3"/>
      <c r="I32" s="3"/>
    </row>
    <row r="33" spans="1:9" ht="12">
      <c r="A33" s="173" t="s">
        <v>109</v>
      </c>
      <c r="B33" s="173"/>
      <c r="C33" s="173"/>
      <c r="D33" s="173"/>
      <c r="E33" s="173"/>
      <c r="F33" s="173"/>
      <c r="G33" s="3"/>
      <c r="H33" s="3"/>
      <c r="I33" s="3"/>
    </row>
    <row r="34" spans="1:9" ht="12">
      <c r="A34" s="172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</c>
      <c r="B34" s="172"/>
      <c r="C34" s="172"/>
      <c r="D34" s="172"/>
      <c r="E34" s="172"/>
      <c r="F34" s="172"/>
      <c r="G34" s="3"/>
      <c r="H34" s="3"/>
      <c r="I34" s="3"/>
    </row>
    <row r="35" spans="1:9" ht="12">
      <c r="A35" s="142">
        <f>IF('MAIN SHEET'!A104="","","2) "&amp;'MAIN SHEET'!A104)</f>
      </c>
      <c r="B35" s="143"/>
      <c r="C35" s="143"/>
      <c r="D35" s="143"/>
      <c r="E35" s="143"/>
      <c r="F35" s="144"/>
      <c r="G35" s="3"/>
      <c r="H35" s="3"/>
      <c r="I35" s="3"/>
    </row>
    <row r="36" spans="1:9" ht="12">
      <c r="A36" s="3"/>
      <c r="B36" s="3"/>
      <c r="C36" s="3"/>
      <c r="D36" s="3"/>
      <c r="E36" s="3"/>
      <c r="F36" s="3"/>
      <c r="G36" s="3"/>
      <c r="H36" s="3"/>
      <c r="I36" s="3"/>
    </row>
    <row r="37" spans="1:9" ht="1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>
      <c r="A38" s="82" t="s">
        <v>111</v>
      </c>
      <c r="B38" s="175" t="s">
        <v>112</v>
      </c>
      <c r="C38" s="175"/>
      <c r="D38" s="175"/>
      <c r="E38" s="82" t="s">
        <v>113</v>
      </c>
      <c r="F38" s="82" t="s">
        <v>114</v>
      </c>
      <c r="G38" s="4"/>
      <c r="H38" s="4"/>
      <c r="I38" s="4"/>
    </row>
    <row r="39" spans="1:9" s="27" customFormat="1" ht="12">
      <c r="A39" s="43">
        <f>IF(SUBCONTRACTS!B4="","",SUBCONTRACTS!B4)</f>
      </c>
      <c r="B39" s="174">
        <f>IF(SUBCONTRACTS!B5="","",SUBCONTRACTS!B5)</f>
      </c>
      <c r="C39" s="174"/>
      <c r="D39" s="174"/>
      <c r="E39" s="86">
        <f>IF(SUBCONTRACTS!B9=0,"",SUBCONTRACTS!B9)</f>
      </c>
      <c r="F39" s="86">
        <f>IF(SUBCONTRACTS!B4="","",SUBCONTRACTS!H9-SUBCONTRACTS!B9)</f>
      </c>
      <c r="G39" s="3"/>
      <c r="H39" s="3"/>
      <c r="I39" s="3"/>
    </row>
    <row r="40" spans="1:6" s="83" customFormat="1" ht="12">
      <c r="A40" s="43">
        <f>IF(SUBCONTRACTS!B13="","",SUBCONTRACTS!B13)</f>
      </c>
      <c r="B40" s="174">
        <f>IF(SUBCONTRACTS!B14="","",SUBCONTRACTS!B14)</f>
      </c>
      <c r="C40" s="174"/>
      <c r="D40" s="174"/>
      <c r="E40" s="86">
        <f>IF(SUBCONTRACTS!B18=0,"",SUBCONTRACTS!B18)</f>
      </c>
      <c r="F40" s="86">
        <f>IF(SUBCONTRACTS!H18=0,"",SUBCONTRACTS!H18-SUBCONTRACTS!B18)</f>
      </c>
    </row>
    <row r="41" spans="1:9" s="27" customFormat="1" ht="12">
      <c r="A41" s="43">
        <f>IF(SUBCONTRACTS!B22="","",SUBCONTRACTS!B22)</f>
      </c>
      <c r="B41" s="174">
        <f>IF(SUBCONTRACTS!B23="","",SUBCONTRACTS!B23)</f>
      </c>
      <c r="C41" s="174"/>
      <c r="D41" s="174"/>
      <c r="E41" s="86">
        <f>IF(SUBCONTRACTS!B27=0,"",SUBCONTRACTS!B27)</f>
      </c>
      <c r="F41" s="86">
        <f>IF(SUBCONTRACTS!H27=0,"",SUBCONTRACTS!H27-SUBCONTRACTS!B27)</f>
      </c>
      <c r="G41" s="3"/>
      <c r="H41" s="3"/>
      <c r="I41" s="3"/>
    </row>
    <row r="42" spans="1:9" s="27" customFormat="1" ht="12">
      <c r="A42" s="43">
        <f>IF(SUBCONTRACTS!B31="","",SUBCONTRACTS!B31)</f>
      </c>
      <c r="B42" s="174">
        <f>IF(SUBCONTRACTS!B32="","",SUBCONTRACTS!B32)</f>
      </c>
      <c r="C42" s="174"/>
      <c r="D42" s="174"/>
      <c r="E42" s="86">
        <f>IF(SUBCONTRACTS!B36=0,"",SUBCONTRACTS!B36)</f>
      </c>
      <c r="F42" s="86">
        <f>IF(SUBCONTRACTS!H36=0,"",SUBCONTRACTS!H36-SUBCONTRACTS!B36)</f>
      </c>
      <c r="G42" s="3"/>
      <c r="H42" s="3"/>
      <c r="I42" s="3"/>
    </row>
    <row r="43" spans="1:9" s="27" customFormat="1" ht="12">
      <c r="A43" s="43">
        <f>IF(SUBCONTRACTS!B40="","",SUBCONTRACTS!B40)</f>
      </c>
      <c r="B43" s="174">
        <f>IF(SUBCONTRACTS!B41="","",SUBCONTRACTS!B41)</f>
      </c>
      <c r="C43" s="174"/>
      <c r="D43" s="174"/>
      <c r="E43" s="86">
        <f>IF(SUBCONTRACTS!B45=0,"",SUBCONTRACTS!B45)</f>
      </c>
      <c r="F43" s="86">
        <f>IF(SUBCONTRACTS!H45=0,"",SUBCONTRACTS!H45-SUBCONTRACTS!B45)</f>
      </c>
      <c r="G43" s="3"/>
      <c r="H43" s="3"/>
      <c r="I43" s="3"/>
    </row>
    <row r="44" spans="1:9" s="27" customFormat="1" ht="12">
      <c r="A44" s="3"/>
      <c r="B44" s="3"/>
      <c r="C44" s="3"/>
      <c r="D44" s="3"/>
      <c r="E44" s="3"/>
      <c r="F44" s="3"/>
      <c r="G44" s="3"/>
      <c r="H44" s="3"/>
      <c r="I44" s="3"/>
    </row>
    <row r="45" spans="1:9" ht="12">
      <c r="A45" s="3"/>
      <c r="B45" s="3"/>
      <c r="C45" s="3"/>
      <c r="D45" s="3"/>
      <c r="E45" s="3"/>
      <c r="F45" s="3"/>
      <c r="G45" s="3"/>
      <c r="H45" s="3"/>
      <c r="I45" s="3"/>
    </row>
    <row r="46" spans="1:9" ht="12">
      <c r="A46" s="3"/>
      <c r="B46" s="3"/>
      <c r="C46" s="3"/>
      <c r="D46" s="3"/>
      <c r="E46" s="3"/>
      <c r="F46" s="3"/>
      <c r="G46" s="3"/>
      <c r="H46" s="3"/>
      <c r="I46" s="3"/>
    </row>
    <row r="47" spans="1:9" ht="12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R60"/>
  <sheetViews>
    <sheetView zoomScalePageLayoutView="0" workbookViewId="0" topLeftCell="A1">
      <selection activeCell="A73" sqref="A73"/>
    </sheetView>
  </sheetViews>
  <sheetFormatPr defaultColWidth="9.140625" defaultRowHeight="12.75"/>
  <cols>
    <col min="1" max="1" width="95.57421875" style="0" customWidth="1"/>
  </cols>
  <sheetData>
    <row r="2" spans="1:18" s="98" customFormat="1" ht="12.75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="98" customFormat="1" ht="12.75">
      <c r="A3" s="68" t="s">
        <v>118</v>
      </c>
    </row>
    <row r="4" s="98" customFormat="1" ht="25.5">
      <c r="A4" s="101" t="s">
        <v>117</v>
      </c>
    </row>
    <row r="5" s="98" customFormat="1" ht="12.75">
      <c r="A5" s="100" t="s">
        <v>120</v>
      </c>
    </row>
    <row r="6" s="98" customFormat="1" ht="12.75">
      <c r="A6" s="68" t="s">
        <v>121</v>
      </c>
    </row>
    <row r="7" s="98" customFormat="1" ht="12.75">
      <c r="A7" s="101" t="s">
        <v>122</v>
      </c>
    </row>
    <row r="8" s="98" customFormat="1" ht="12.75">
      <c r="A8" s="101"/>
    </row>
    <row r="9" ht="12.75">
      <c r="A9" s="100" t="s">
        <v>61</v>
      </c>
    </row>
    <row r="10" ht="12.75">
      <c r="A10" s="68" t="s">
        <v>135</v>
      </c>
    </row>
    <row r="11" ht="12.75">
      <c r="A11" s="102" t="s">
        <v>115</v>
      </c>
    </row>
    <row r="12" ht="25.5">
      <c r="A12" s="102" t="s">
        <v>167</v>
      </c>
    </row>
    <row r="13" ht="12.75">
      <c r="A13" s="102" t="s">
        <v>123</v>
      </c>
    </row>
    <row r="14" ht="12.75">
      <c r="A14" s="102" t="s">
        <v>124</v>
      </c>
    </row>
    <row r="15" ht="25.5">
      <c r="A15" s="102" t="s">
        <v>168</v>
      </c>
    </row>
    <row r="16" ht="12.75">
      <c r="A16" s="68" t="s">
        <v>136</v>
      </c>
    </row>
    <row r="17" s="98" customFormat="1" ht="25.5">
      <c r="A17" s="103" t="s">
        <v>125</v>
      </c>
    </row>
    <row r="18" ht="12.75">
      <c r="A18" s="105" t="s">
        <v>62</v>
      </c>
    </row>
    <row r="19" ht="12.75">
      <c r="A19" s="102" t="s">
        <v>64</v>
      </c>
    </row>
    <row r="20" ht="25.5">
      <c r="A20" s="102" t="s">
        <v>126</v>
      </c>
    </row>
    <row r="21" ht="25.5">
      <c r="A21" s="102" t="s">
        <v>127</v>
      </c>
    </row>
    <row r="22" ht="12.75">
      <c r="A22" s="106" t="s">
        <v>169</v>
      </c>
    </row>
    <row r="23" ht="25.5">
      <c r="A23" s="106" t="s">
        <v>137</v>
      </c>
    </row>
    <row r="24" ht="12.75">
      <c r="A24" s="42" t="s">
        <v>65</v>
      </c>
    </row>
    <row r="25" ht="25.5">
      <c r="A25" s="102" t="s">
        <v>128</v>
      </c>
    </row>
    <row r="26" ht="25.5">
      <c r="A26" s="103" t="s">
        <v>129</v>
      </c>
    </row>
    <row r="27" ht="12.75">
      <c r="A27" s="42" t="s">
        <v>165</v>
      </c>
    </row>
    <row r="28" ht="25.5">
      <c r="A28" s="103" t="s">
        <v>166</v>
      </c>
    </row>
    <row r="29" ht="12.75">
      <c r="A29" s="68" t="s">
        <v>130</v>
      </c>
    </row>
    <row r="30" ht="25.5">
      <c r="A30" s="101" t="s">
        <v>131</v>
      </c>
    </row>
    <row r="31" ht="38.25">
      <c r="A31" s="101" t="s">
        <v>132</v>
      </c>
    </row>
    <row r="32" ht="12.75">
      <c r="A32" s="68" t="s">
        <v>133</v>
      </c>
    </row>
    <row r="33" ht="25.5">
      <c r="A33" s="107" t="s">
        <v>134</v>
      </c>
    </row>
    <row r="34" ht="12.75">
      <c r="A34" s="68" t="s">
        <v>138</v>
      </c>
    </row>
    <row r="35" ht="12.75">
      <c r="A35" s="63" t="s">
        <v>139</v>
      </c>
    </row>
    <row r="36" ht="12.75">
      <c r="A36" s="63" t="s">
        <v>140</v>
      </c>
    </row>
    <row r="37" ht="12.75">
      <c r="A37" s="68" t="s">
        <v>141</v>
      </c>
    </row>
    <row r="38" ht="25.5">
      <c r="A38" s="102" t="s">
        <v>142</v>
      </c>
    </row>
    <row r="39" ht="38.25">
      <c r="A39" s="102" t="s">
        <v>143</v>
      </c>
    </row>
    <row r="40" ht="12.75">
      <c r="A40" s="68" t="s">
        <v>144</v>
      </c>
    </row>
    <row r="41" ht="12.75">
      <c r="A41" s="102" t="s">
        <v>146</v>
      </c>
    </row>
    <row r="42" ht="12.75">
      <c r="A42" s="102" t="s">
        <v>145</v>
      </c>
    </row>
    <row r="43" ht="12.75">
      <c r="A43" s="68" t="s">
        <v>147</v>
      </c>
    </row>
    <row r="44" ht="12.75">
      <c r="A44" s="108" t="s">
        <v>148</v>
      </c>
    </row>
    <row r="45" ht="12.75">
      <c r="A45" s="68" t="s">
        <v>149</v>
      </c>
    </row>
    <row r="46" ht="12.75">
      <c r="A46" s="103" t="s">
        <v>150</v>
      </c>
    </row>
    <row r="47" ht="12.75">
      <c r="A47" s="109" t="s">
        <v>151</v>
      </c>
    </row>
    <row r="48" ht="12.75">
      <c r="A48" s="68" t="s">
        <v>153</v>
      </c>
    </row>
    <row r="49" ht="38.25">
      <c r="A49" s="110" t="s">
        <v>152</v>
      </c>
    </row>
    <row r="50" ht="12.75">
      <c r="A50" s="68" t="s">
        <v>154</v>
      </c>
    </row>
    <row r="51" ht="12.75">
      <c r="A51" s="102" t="s">
        <v>155</v>
      </c>
    </row>
    <row r="52" ht="12.75">
      <c r="A52" s="102" t="s">
        <v>156</v>
      </c>
    </row>
    <row r="53" ht="12.75">
      <c r="A53" s="68" t="s">
        <v>101</v>
      </c>
    </row>
    <row r="54" ht="25.5">
      <c r="A54" s="102" t="s">
        <v>157</v>
      </c>
    </row>
    <row r="55" ht="12.75">
      <c r="A55" s="100" t="s">
        <v>147</v>
      </c>
    </row>
    <row r="56" ht="12.75">
      <c r="A56" s="68" t="s">
        <v>158</v>
      </c>
    </row>
    <row r="57" ht="12.75">
      <c r="A57" s="102" t="s">
        <v>159</v>
      </c>
    </row>
    <row r="58" ht="12.75">
      <c r="A58" s="102" t="s">
        <v>162</v>
      </c>
    </row>
    <row r="59" ht="12.75">
      <c r="A59" s="102" t="s">
        <v>161</v>
      </c>
    </row>
    <row r="60" ht="12.75">
      <c r="A60" s="102" t="s">
        <v>163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Rittenhouse,Jamie</dc:creator>
  <cp:keywords/>
  <dc:description/>
  <cp:lastModifiedBy>jgritt01</cp:lastModifiedBy>
  <cp:lastPrinted>2012-05-07T12:30:47Z</cp:lastPrinted>
  <dcterms:created xsi:type="dcterms:W3CDTF">2010-01-07T15:31:41Z</dcterms:created>
  <dcterms:modified xsi:type="dcterms:W3CDTF">2014-01-19T18:24:33Z</dcterms:modified>
  <cp:category/>
  <cp:version/>
  <cp:contentType/>
  <cp:contentStatus/>
</cp:coreProperties>
</file>